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1" activeTab="0"/>
  </bookViews>
  <sheets>
    <sheet name="Титульный лист" sheetId="1" r:id="rId1"/>
    <sheet name="Январь 1-1А" sheetId="2" r:id="rId2"/>
    <sheet name="Январь 1-4А" sheetId="3" r:id="rId3"/>
    <sheet name="Январь 1-6А" sheetId="4" r:id="rId4"/>
    <sheet name="Январь 1-7А" sheetId="5" r:id="rId5"/>
    <sheet name="Январь 6-1" sheetId="6" r:id="rId6"/>
    <sheet name="Январь 6-2" sheetId="7" r:id="rId7"/>
    <sheet name="6-3" sheetId="8" r:id="rId8"/>
    <sheet name="2-1" sheetId="9" r:id="rId9"/>
    <sheet name="5" sheetId="10" r:id="rId10"/>
  </sheets>
  <definedNames/>
  <calcPr fullCalcOnLoad="1"/>
</workbook>
</file>

<file path=xl/sharedStrings.xml><?xml version="1.0" encoding="utf-8"?>
<sst xmlns="http://schemas.openxmlformats.org/spreadsheetml/2006/main" count="860" uniqueCount="360">
  <si>
    <t>1</t>
  </si>
  <si>
    <t>2</t>
  </si>
  <si>
    <t>3</t>
  </si>
  <si>
    <t>Раздел I</t>
  </si>
  <si>
    <t>Учет  доходов и расходов</t>
  </si>
  <si>
    <t>Учет приобретенного и израсходованного сырья по видам товаров (работ, услуг)</t>
  </si>
  <si>
    <t>Таблица N 1-1А*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</si>
  <si>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</si>
  <si>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</si>
  <si>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</si>
  <si>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</si>
  <si>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</si>
  <si>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</si>
  <si>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</si>
  <si>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</si>
  <si>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</si>
  <si>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</si>
  <si>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</si>
  <si>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N                     п/п</t>
  </si>
  <si>
    <t>Стоимостные показатели приобретенного сырья (работ, услуг) в пользу индивидуального предпринимателя</t>
  </si>
  <si>
    <t>Цена без налогов</t>
  </si>
  <si>
    <t>Налог с продаж</t>
  </si>
  <si>
    <t>Цена с НП без НДС</t>
  </si>
  <si>
    <t>Дата опе-                        рации (число, месяц, год)</t>
  </si>
  <si>
    <t>Номер доку-                     мента</t>
  </si>
  <si>
    <t>Наименование приобретенных, изготовленных товаров, выполненных работ, оказанных услуг</t>
  </si>
  <si>
    <t>Сумма                          НДС, уплачен. поставщик. (руб.)</t>
  </si>
  <si>
    <t>Цена с НДС и НП (гр.8+гр.9 (руб.)</t>
  </si>
  <si>
    <t>Количе-                    ство</t>
  </si>
  <si>
    <t>Стоимость с НП (гр.8хгр.11) (руб.)</t>
  </si>
  <si>
    <t xml:space="preserve">Общая стоимость с НДС и НП (гр.12+гр.13) (руб.) </t>
  </si>
  <si>
    <t xml:space="preserve">Итого за месяц:   </t>
  </si>
  <si>
    <t>Х</t>
  </si>
  <si>
    <t>Итого с начала года:</t>
  </si>
  <si>
    <t>Стоимость единицы товара                                  (работы, услуги) (руб.)</t>
  </si>
  <si>
    <t>15</t>
  </si>
  <si>
    <t>16</t>
  </si>
  <si>
    <t>17</t>
  </si>
  <si>
    <t>18</t>
  </si>
  <si>
    <t>19</t>
  </si>
  <si>
    <t>Стоимостные показатели израсходованного сырья (работ, услуг)</t>
  </si>
  <si>
    <t>Стоимостные показатели остатков сырья (работ, услуг)</t>
  </si>
  <si>
    <t>N п/п</t>
  </si>
  <si>
    <t>Количество</t>
  </si>
  <si>
    <t xml:space="preserve">     * Таблица N 1-1А используется индивидуальным предпринимателем, осуществляющим деятельность по операциям, облагаемым НДС.</t>
  </si>
  <si>
    <t>остатки</t>
  </si>
  <si>
    <t>Учет выработанных и израсходованных полуфабрикатов по видам товаров (работ, услуг)</t>
  </si>
  <si>
    <t>Таблица N 1-2</t>
  </si>
  <si>
    <t xml:space="preserve">Едини-            ца измере-                  ния </t>
  </si>
  <si>
    <t>Учет приобретенного и израсходованного вспомогательного сырья и материалов по видам товаров (работ, услуг)</t>
  </si>
  <si>
    <t>Стоимостные показатели приобретенных материальных расходов, выполненных работ, оказанных услуг в пользу индивидуального предпринимателя</t>
  </si>
  <si>
    <t>Таблица N 1-4А*</t>
  </si>
  <si>
    <t xml:space="preserve">продолжение таблицы N 1-4А* </t>
  </si>
  <si>
    <t>Стоимость с НП (руб.)</t>
  </si>
  <si>
    <t>Стоимостные показатели осуществленных материальных расходов</t>
  </si>
  <si>
    <t>Коли-              чество</t>
  </si>
  <si>
    <t>Общая стои-              мость (гр.8хгр.15) (руб.)</t>
  </si>
  <si>
    <t>Распределение стоимостных показателей по видам деятельности</t>
  </si>
  <si>
    <t>Стоимостные показатели остатков материальных расходов</t>
  </si>
  <si>
    <t>20</t>
  </si>
  <si>
    <t>21</t>
  </si>
  <si>
    <t>22</t>
  </si>
  <si>
    <t>23</t>
  </si>
  <si>
    <t>24</t>
  </si>
  <si>
    <t>25</t>
  </si>
  <si>
    <t>Стоимость с НП                            (гр.8хгр.24) (руб.)</t>
  </si>
  <si>
    <t>х</t>
  </si>
  <si>
    <t xml:space="preserve">     * Таблица N 1-4А используется индивидуальным предпринимателем, осуществляющим деятельность по операциям, облагаемым НДС.</t>
  </si>
  <si>
    <t>Количественно-суммовой учет израсходованных материальных ресурсов на выпущенную готовую продукцию по видам товаров (работ, услуг)</t>
  </si>
  <si>
    <t>Итого за месяц:</t>
  </si>
  <si>
    <t>Учет доходов и расходов по видам товаров (работ, услуг) в момент их совершения</t>
  </si>
  <si>
    <t>Таблица N 1-6А*</t>
  </si>
  <si>
    <t>остатки на начало налогового периода</t>
  </si>
  <si>
    <t>Единица измерения</t>
  </si>
  <si>
    <t>Остатки на конец налогового периода</t>
  </si>
  <si>
    <t>Стоимостные показатели материальных ресурсов на выпущенную готовую продукцию, выполненные работы, оказанные услуги</t>
  </si>
  <si>
    <t>Стоимостные показатели подлежащих реализации товаров, работ, услуг</t>
  </si>
  <si>
    <t>Стоимость единицы това-           ра (работы, услуги) (гр.8:гр.7) (руб.)</t>
  </si>
  <si>
    <t>Общая стоимость готовой продукции без НДС и НП из таб. N 1-5А (руб.)</t>
  </si>
  <si>
    <t>Результат от сделки              (гр.16-гр.10) (руб.)</t>
  </si>
  <si>
    <t>Стоимостные показатели реализованных товаров, выполненных работ, оказанных услуг по единице (руб.)</t>
  </si>
  <si>
    <t>Стоимостные показатели реализованных товаров, выполненных работ, оказанных услуг</t>
  </si>
  <si>
    <t>Рыночная цена без учета НДС и НП</t>
  </si>
  <si>
    <t>Сумма НДС (гр.11х     устан. ставку НДС)</t>
  </si>
  <si>
    <t>Общая стоимость (гр.11+гр.12+гр.13)</t>
  </si>
  <si>
    <t>Коли-чество</t>
  </si>
  <si>
    <t>Сумма НДС (гр.16х20%) либо (гр.16х10%) (руб.)</t>
  </si>
  <si>
    <t>Общая сумма с НДС (гр.16+              гр.17)                (руб.)</t>
  </si>
  <si>
    <t>Общая стои-                  мость со всеми нало-                 гами (гр.18+                    гр.19) (руб.)</t>
  </si>
  <si>
    <t>Остатки на конец налогового периода:</t>
  </si>
  <si>
    <t>продолжение таблицы N 1-6А*</t>
  </si>
  <si>
    <t>Сумма дохода (гр.11х             гр.15)                 (руб.)</t>
  </si>
  <si>
    <t>Учет доходов и расходов по видам товаров (работ, услуг) за месяц</t>
  </si>
  <si>
    <t>Таблица N 1-7А*</t>
  </si>
  <si>
    <t>продолжение таблицы N 1-7А*</t>
  </si>
  <si>
    <t>г.</t>
  </si>
  <si>
    <t>Раздел II</t>
  </si>
  <si>
    <t>Расчет амортизации основных средств, непосредственно используемых для осуществления предпринимательской деятельности за налоговый</t>
  </si>
  <si>
    <t>Таблица N 2-1</t>
  </si>
  <si>
    <t>Наименование объекта основных средств</t>
  </si>
  <si>
    <t>Включено в расходы ранее за предыдущие годы</t>
  </si>
  <si>
    <t>Год и месяцы списания</t>
  </si>
  <si>
    <t>Сумма амор-         тизации (руб.)</t>
  </si>
  <si>
    <t>Код ОКОФ</t>
  </si>
  <si>
    <t>Дата при-               обретения (число, месяц,                  год), осно-                      вание при-                     обретения</t>
  </si>
  <si>
    <t>Месяц начала исполь-         зования</t>
  </si>
  <si>
    <t>Сумма перво-         началь-                   ной стои-                  мости* (руб.)</t>
  </si>
  <si>
    <t>Срок по-         лезного исполь-        зования  (коли-           чество меся-                         цев)</t>
  </si>
  <si>
    <t>Месяч-        ная норма аморти-       зации в % (1:гр.7)х                         100%</t>
  </si>
  <si>
    <t>Месяч-        ная сум-                       ма амор-                     тизации (гр.8х                          гр.6) (руб.)</t>
  </si>
  <si>
    <t>Количе-          ство ме-              сяцев ис-                    пользо-              вания в                налого-                 вом пе-                     риоде</t>
  </si>
  <si>
    <t>Остаток амортиза-          ционных отчисле-         ний для списания в последую-             щие перио-          ды (руб.)</t>
  </si>
  <si>
    <t>Основа-                  ние выбытия основных средств</t>
  </si>
  <si>
    <t>операциям, не облагаемым НДС, учитываются в соответствии с порядком, изложенным в пункте 2 статьи 170 НК РФ.</t>
  </si>
  <si>
    <t>Всего за год</t>
  </si>
  <si>
    <t>Таблица N 2-2</t>
  </si>
  <si>
    <t>Расчет амортизации основных средств</t>
  </si>
  <si>
    <t>Таблица N 3</t>
  </si>
  <si>
    <t>Таблица N 4-1</t>
  </si>
  <si>
    <t>Таблица N 4-2</t>
  </si>
  <si>
    <t>Раздел V</t>
  </si>
  <si>
    <t>Расчет начисленных (выплаченных) в виде оплаты труда доходов и удержанных с них налогов</t>
  </si>
  <si>
    <t>Таблица N 5</t>
  </si>
  <si>
    <t>Расчет начисленных (выплаченных) в виде оплаты труда доходов и удержанных с них налогов за</t>
  </si>
  <si>
    <t>Фамилия, имя, отчество,                                                                              паспортные данные работника</t>
  </si>
  <si>
    <t>Начислено за текущий месяц по видам оплат (руб.)</t>
  </si>
  <si>
    <t>Удержано (руб.)</t>
  </si>
  <si>
    <t>Зара-      ботная плата</t>
  </si>
  <si>
    <t>Дата (число, месяц, год) до-                 говора</t>
  </si>
  <si>
    <t>Всего</t>
  </si>
  <si>
    <t>Налог на доходы</t>
  </si>
  <si>
    <t>Сумма к выплате (гр.7-гр.10) (руб.)</t>
  </si>
  <si>
    <t>Дата (число, месяц, год) вы-                   платы</t>
  </si>
  <si>
    <t>Роспись в полу-                чении</t>
  </si>
  <si>
    <t>Раздел VI</t>
  </si>
  <si>
    <t>Определение налоговой базы по налогу на доходы физических лиц за налоговый период 200</t>
  </si>
  <si>
    <t>Таблица N 6-1</t>
  </si>
  <si>
    <t>Показатели</t>
  </si>
  <si>
    <t>Сумма (руб.)</t>
  </si>
  <si>
    <t>Доход</t>
  </si>
  <si>
    <t>1. Доход от реализации товаров, выполненных работ, оказанных услуг (графа 16 таблицы N 1-7А и (или) графа 15 таблицы N 1-7Б)</t>
  </si>
  <si>
    <t>2. Прочие доходы (в том числе стоимость имущества, полученного безвозмездно)</t>
  </si>
  <si>
    <t>Итого доходов:</t>
  </si>
  <si>
    <t>Расход</t>
  </si>
  <si>
    <t>2. Суммы амортизации по амортизируемому имуществу (графа 11 таблицы N 2-1; графа 12 либо графа 15 таблицы N 2-2; графа 5 таблицы N 3-1; графа 10 таблицы N 4-1; графа 8 таблицы N 4-2)</t>
  </si>
  <si>
    <t>3. Расходы на оплату труда (графа 7 таблицы N 5-1)</t>
  </si>
  <si>
    <t>4. Прочие расходы (из таблицы N 6-2)</t>
  </si>
  <si>
    <t>Итого расходов:</t>
  </si>
  <si>
    <t>В Книге учета прошнуровано, пронумеровано</t>
  </si>
  <si>
    <t>страниц</t>
  </si>
  <si>
    <t>Заверено:</t>
  </si>
  <si>
    <t>(наименование налогового органа)</t>
  </si>
  <si>
    <t>(фамилия, имя, отчество должностного лица налогового органа)</t>
  </si>
  <si>
    <t>(дата)</t>
  </si>
  <si>
    <t>М.П.</t>
  </si>
  <si>
    <t>Регистр прочих расходов, связанных с осуществлением предпринимательской деятельности за налоговый период 200</t>
  </si>
  <si>
    <t>Таблица N 6-2</t>
  </si>
  <si>
    <t>Дата операции</t>
  </si>
  <si>
    <t>Номер документа</t>
  </si>
  <si>
    <t>Вид расхода</t>
  </si>
  <si>
    <t>Таблица N 6-3</t>
  </si>
  <si>
    <t>Регистр расходов, произведенных в отчетном налоговом периоде, но связанных с получением доходов в следующих налоговых периодах</t>
  </si>
  <si>
    <t>Сумма                         НДС всего, уплачен. поставщ. (гр.9хгр.11) (руб.)</t>
  </si>
  <si>
    <t>Сумма НДС, уплаченная поставщикам (из гр.13) (руб.)</t>
  </si>
  <si>
    <t>Стоимость с НП (гр.8хгр.18) (руб.)</t>
  </si>
  <si>
    <t>Сумма                          НДС, уплачен. поставщ. (руб.)</t>
  </si>
  <si>
    <t>Сумма НДС, уплаченная поставщи-                  кам (из гр.13) (руб.)</t>
  </si>
  <si>
    <t>Вид                                 деятель-                 ности</t>
  </si>
  <si>
    <t>Учет иных материальных расходов (в т.ч. топливо, электроэнергия, транспортные услуги и тому прочее) и их распределение по видам деятельности</t>
  </si>
  <si>
    <t>Общая стоимость (гр.6хгр.9) (руб.)</t>
  </si>
  <si>
    <t>Наименование изготовленных товаров, выполненных работ, оказанных услуг</t>
  </si>
  <si>
    <t>Сумма НП на (гр.11+               гр.12)х ус-             тан. став-             ку НП</t>
  </si>
  <si>
    <t>Сумма НП (гр.18х уст. ставку НП) (руб.)</t>
  </si>
  <si>
    <t xml:space="preserve">     * Таблица N 1-6А используется индивидуальным предпринимателем, осуществляющим деятельность по операциям, облагаемым НДС.</t>
  </si>
  <si>
    <t xml:space="preserve">     * Таблица N 1-7А используется индивидуальным предпринимателем, осуществляющим деятельность по операциям,  облагаемым НДС.</t>
  </si>
  <si>
    <t>Сумма амо-             ртизации, включае-                 мая в рас-                     ходы налогового периода (гр.9хгр.10) (руб.)</t>
  </si>
  <si>
    <t xml:space="preserve">     *Суммы НДС, уплаченные поставщикам основных средств, непосредственно используемых в процессе осуществления предпринимательской деятельности по </t>
  </si>
  <si>
    <t>Возна-      гражде-               ния</t>
  </si>
  <si>
    <t>Итого за месяц</t>
  </si>
  <si>
    <t>Итого за год</t>
  </si>
  <si>
    <t>5. Расходы, произведенные в отчетном налоговом периоде, но связанные с получением доходов в следующих налоговых периодах                                                                                    (из таблицы N 6-3)</t>
  </si>
  <si>
    <t>1. Материальные расходы (графа 10 таблицы N 1-7А и (или) таблицы N 1-7Б)</t>
  </si>
  <si>
    <t>Общая стоимость (гр.8хгр.15) (руб.)</t>
  </si>
  <si>
    <t>Цена с НДС и НП (гр.8+гр.9) (руб.)</t>
  </si>
  <si>
    <t>Вид                        деятель-            ности</t>
  </si>
  <si>
    <t>Учет иных материальных расходов (в т.ч. топливо, электроэнергия, транспортные услуги и тому подобнее) и их распределение по видам деятельности</t>
  </si>
  <si>
    <t>КНИГА УЧЕТА ДОХОДОВ И РАСХОДОВ И ХОЗЯЙСТВЕННЫХ ОПЕРАЦИЙ</t>
  </si>
  <si>
    <t>ИНДИВИДУАЛЬНОГО ПРЕДПРИНИМАТЕЛЯ</t>
  </si>
  <si>
    <t>N</t>
  </si>
  <si>
    <t>серия</t>
  </si>
  <si>
    <t>том</t>
  </si>
  <si>
    <t>Сведения об индивидуальном предпринимателе</t>
  </si>
  <si>
    <t>Фамилия, имя, отчество</t>
  </si>
  <si>
    <t>ИНН, когда присвоен</t>
  </si>
  <si>
    <t>Код и наменование налогового органа, в котором налогоплатильщик поставлен на учет</t>
  </si>
  <si>
    <t>Свидетельство о предпринимательской деятельности N</t>
  </si>
  <si>
    <t>Администрацией</t>
  </si>
  <si>
    <t>Виды предпринимательской деятельности</t>
  </si>
  <si>
    <t>Лицензия на вид деятельности, когда, на какой месяц и кем выдана</t>
  </si>
  <si>
    <t>Наименование банка, где открыты счета</t>
  </si>
  <si>
    <t>Наличие контрольно-кассовых машин, их номера</t>
  </si>
  <si>
    <t>Место осуществления деятельности</t>
  </si>
  <si>
    <t>Телефон:</t>
  </si>
  <si>
    <t>Дополнительная информация о налогоплатильщике</t>
  </si>
  <si>
    <t>С формой и с общими требованиями к порядку заполнения Книги учета ознакомлен:</t>
  </si>
  <si>
    <t>"</t>
  </si>
  <si>
    <t>года</t>
  </si>
  <si>
    <t>выдано</t>
  </si>
  <si>
    <t>года на срок</t>
  </si>
  <si>
    <t>домашний;</t>
  </si>
  <si>
    <t>рабочий</t>
  </si>
  <si>
    <t>(подпись индивидуального предпринимателя</t>
  </si>
  <si>
    <t>Содержание</t>
  </si>
  <si>
    <t>Книги учета доходов и расходов и хозяйственных операций индивидуального предпринимателя</t>
  </si>
  <si>
    <t>Номер таблицы</t>
  </si>
  <si>
    <t>Номера страниц</t>
  </si>
  <si>
    <t>Раздел I. Учет доходов и расходов</t>
  </si>
  <si>
    <t>Таблица N 1-1А</t>
  </si>
  <si>
    <t>Таблица N 1-1Б</t>
  </si>
  <si>
    <t>Таблица N 1-3А</t>
  </si>
  <si>
    <t>Таблица N 1-3Б</t>
  </si>
  <si>
    <t>Таблица N 1-4А</t>
  </si>
  <si>
    <t>Таблица N 1-4Б</t>
  </si>
  <si>
    <t>Таблица N 1-5А</t>
  </si>
  <si>
    <t>Таблица N 1-5Б</t>
  </si>
  <si>
    <t>Таблица N 1-6А</t>
  </si>
  <si>
    <t>Таблица N 1-6Б</t>
  </si>
  <si>
    <t>Таблица N 1-7А</t>
  </si>
  <si>
    <t>Таблица N 1-7Б</t>
  </si>
  <si>
    <t>Раздел II. Расчет амортизации основных средств</t>
  </si>
  <si>
    <t xml:space="preserve">Раздел III. Расчет для продолжения начисления </t>
  </si>
  <si>
    <t>амортизации по малоценным и быстроизнашивающимся предметам</t>
  </si>
  <si>
    <t>Расчет амортизации основных средств, непосредственно используемых для осуществления предпринимательской</t>
  </si>
  <si>
    <t>деятельности за налоговый период 200</t>
  </si>
  <si>
    <t>Расчет для продолжения начисления амортизации по основным средствам, приобретенным до 1 января 2002 года и</t>
  </si>
  <si>
    <t>используемым для осуществления предпринимательской деятельности за налоговый период 200</t>
  </si>
  <si>
    <t xml:space="preserve">Раздел IV. Расчет амортизации нематериальных активов </t>
  </si>
  <si>
    <t xml:space="preserve">Расчет для продолжения начисления амортизации по малоценным и быстроизнашивающимся предметам, которые остались </t>
  </si>
  <si>
    <t>не списаны по сотоянию на 1 января 2002 года за налоговый период 200</t>
  </si>
  <si>
    <t>Расчет амортизации нематериальных активов, непосредственно используемых для осуществления предпринимательской</t>
  </si>
  <si>
    <t>деятельности за налоговый период 2000</t>
  </si>
  <si>
    <t xml:space="preserve">Расчет для продолжения начисления амортизации по нематериальным активам, приобретенным до 1 января 2002 года и </t>
  </si>
  <si>
    <t>Раздел V. Расчет начисленных (выплаченных) в виде оплаты труда доходов и</t>
  </si>
  <si>
    <t>удержанных с них налогов</t>
  </si>
  <si>
    <t>Расчет начисленных (выплаченных) в виде оплаты труда доходов и удержанных с них налогов за 200</t>
  </si>
  <si>
    <t>год</t>
  </si>
  <si>
    <t>Раздел VI. Определение налоговой базы</t>
  </si>
  <si>
    <t>28</t>
  </si>
  <si>
    <t>бессрочно</t>
  </si>
  <si>
    <t>октября</t>
  </si>
  <si>
    <t>не требуется</t>
  </si>
  <si>
    <t>Иванов</t>
  </si>
  <si>
    <t>период 201</t>
  </si>
  <si>
    <t>Компьютер</t>
  </si>
  <si>
    <t xml:space="preserve">                  14 3020000
</t>
  </si>
  <si>
    <t>22.11.2011</t>
  </si>
  <si>
    <t>ноябрь</t>
  </si>
  <si>
    <t>01.12.2011</t>
  </si>
  <si>
    <t>декабрь</t>
  </si>
  <si>
    <t>201</t>
  </si>
  <si>
    <t>Определение налоговой базы по налогу на доходы физических лиц за налоговый период 201</t>
  </si>
  <si>
    <t>Регистр прочих расходов, связанных с осуществлением предпринимательской деятельности за налоговый период 201</t>
  </si>
  <si>
    <t>Комиссия банка</t>
  </si>
  <si>
    <t>28.12.2011</t>
  </si>
  <si>
    <t>30.12.2011</t>
  </si>
  <si>
    <t xml:space="preserve">оптовая торговля </t>
  </si>
  <si>
    <t>Авдеева Ольга Николаевна (паспорт серии 4505 № 567489 выдан ОВД Бутырского района г. Москвы 07.10.2002)</t>
  </si>
  <si>
    <t>Оплачена аренда за январь 2012 г.</t>
  </si>
  <si>
    <t>Номера счетов, используемых для занятия предпринимательской деятельностью</t>
  </si>
  <si>
    <t>АО "Альфа-Банк"</t>
  </si>
  <si>
    <t>10.01.14</t>
  </si>
  <si>
    <t>Широкоформатная печать</t>
  </si>
  <si>
    <t>Сумма НДС (гр.16х18%) либо (гр.16х10%) (руб.)</t>
  </si>
  <si>
    <t>132</t>
  </si>
  <si>
    <t>Печатная продукция</t>
  </si>
  <si>
    <t>33</t>
  </si>
  <si>
    <t>Изготовление плакатов</t>
  </si>
  <si>
    <t>Изготовление светового короба</t>
  </si>
  <si>
    <t>724</t>
  </si>
  <si>
    <t>Изготовление вывески</t>
  </si>
  <si>
    <t>37</t>
  </si>
  <si>
    <t>40</t>
  </si>
  <si>
    <t>748</t>
  </si>
  <si>
    <t>Изготовление банера</t>
  </si>
  <si>
    <t>747</t>
  </si>
  <si>
    <t>203</t>
  </si>
  <si>
    <t>Изготовление табличек</t>
  </si>
  <si>
    <t>252</t>
  </si>
  <si>
    <t>213</t>
  </si>
  <si>
    <t>Бумага А4 Снегурочка</t>
  </si>
  <si>
    <t>212</t>
  </si>
  <si>
    <t>Чернила Revcol универсальные</t>
  </si>
  <si>
    <t>10.01.2014</t>
  </si>
  <si>
    <t>138</t>
  </si>
  <si>
    <t>11.01.2014</t>
  </si>
  <si>
    <t>214</t>
  </si>
  <si>
    <t>Мелованные листы</t>
  </si>
  <si>
    <t>215</t>
  </si>
  <si>
    <t>Профильная труба</t>
  </si>
  <si>
    <t>216</t>
  </si>
  <si>
    <t>Плита пенополистирольная ПСБ-С 35</t>
  </si>
  <si>
    <t>14.01.2014</t>
  </si>
  <si>
    <t>412</t>
  </si>
  <si>
    <t>217</t>
  </si>
  <si>
    <t>Календарные блоки</t>
  </si>
  <si>
    <t>220</t>
  </si>
  <si>
    <t>218</t>
  </si>
  <si>
    <t>Лист оцинков.</t>
  </si>
  <si>
    <t>221</t>
  </si>
  <si>
    <t>Багет пласт</t>
  </si>
  <si>
    <t>219</t>
  </si>
  <si>
    <t>Оснастка</t>
  </si>
  <si>
    <t>15.01.2015</t>
  </si>
  <si>
    <t>16.01.2014</t>
  </si>
  <si>
    <t>548</t>
  </si>
  <si>
    <t>223</t>
  </si>
  <si>
    <t>222</t>
  </si>
  <si>
    <t>Бумага офсетная А3</t>
  </si>
  <si>
    <t>224</t>
  </si>
  <si>
    <t>225</t>
  </si>
  <si>
    <t>228</t>
  </si>
  <si>
    <t>Листы</t>
  </si>
  <si>
    <t>Профильная труба (возврат)</t>
  </si>
  <si>
    <t>229</t>
  </si>
  <si>
    <t>Визитки</t>
  </si>
  <si>
    <t>231</t>
  </si>
  <si>
    <t>234</t>
  </si>
  <si>
    <t>236</t>
  </si>
  <si>
    <t>237</t>
  </si>
  <si>
    <t>Разработка программного продукта</t>
  </si>
  <si>
    <t>227</t>
  </si>
  <si>
    <t>Абонентская плата за доступ в систему по тарифу "Продажи" пакет "Стандарт"</t>
  </si>
  <si>
    <t>232</t>
  </si>
  <si>
    <t>Угловая шлифмашинка</t>
  </si>
  <si>
    <t>233</t>
  </si>
  <si>
    <t>Заточка полиграфического ножа</t>
  </si>
  <si>
    <t>Лист ПВХ</t>
  </si>
  <si>
    <t>Краска</t>
  </si>
  <si>
    <t>Папки лавсановые</t>
  </si>
  <si>
    <t>Пуговицы</t>
  </si>
  <si>
    <t>235</t>
  </si>
  <si>
    <t>Термопленка SISER</t>
  </si>
  <si>
    <t>Полиграфия</t>
  </si>
  <si>
    <t>Лампы, дроссель</t>
  </si>
  <si>
    <t>26</t>
  </si>
  <si>
    <t>27</t>
  </si>
  <si>
    <t>29</t>
  </si>
  <si>
    <t>30</t>
  </si>
  <si>
    <t>Определение налоговой базы ЯНВАРЬ 2014</t>
  </si>
  <si>
    <t>, присвоен 10.10.2015</t>
  </si>
  <si>
    <t>ИФНС № 7712 по г. Москве</t>
  </si>
  <si>
    <t>5022116486111</t>
  </si>
  <si>
    <t>2015</t>
  </si>
  <si>
    <t>40802810629160000111</t>
  </si>
  <si>
    <t>Иванов Леонид Викторович</t>
  </si>
  <si>
    <t>г. Москва, ул. Ленина, д.111111</t>
  </si>
  <si>
    <t>89001112233</t>
  </si>
  <si>
    <t>АМС-200К версия 04 № 564111</t>
  </si>
  <si>
    <t>127422, г. Москва, ул. Ленина, д.111111, кв.11111</t>
  </si>
  <si>
    <t>января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</si>
</sst>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10"/>
      <name val="Courier New Cyr"/>
      <family val="3"/>
    </font>
    <font>
      <sz val="8"/>
      <name val="Courier New Cyr"/>
      <family val="3"/>
    </font>
    <font>
      <b/>
      <i/>
      <sz val="12"/>
      <color indexed="10"/>
      <name val="Courier New Cyr"/>
      <family val="3"/>
    </font>
    <font>
      <b/>
      <i/>
      <sz val="10"/>
      <color indexed="10"/>
      <name val="Courier New Cyr"/>
      <family val="3"/>
    </font>
    <font>
      <i/>
      <sz val="10"/>
      <color indexed="10"/>
      <name val="Courier New Cyr"/>
      <family val="3"/>
    </font>
    <font>
      <b/>
      <i/>
      <sz val="12"/>
      <name val="Courier New Cyr"/>
      <family val="3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ourier New Cyr"/>
      <family val="3"/>
    </font>
    <font>
      <b/>
      <i/>
      <sz val="8"/>
      <name val="Courier New Cyr"/>
      <family val="3"/>
    </font>
    <font>
      <b/>
      <i/>
      <sz val="9"/>
      <name val="Courier New Cyr"/>
      <family val="3"/>
    </font>
    <font>
      <b/>
      <sz val="10"/>
      <name val="Courier New Cyr"/>
      <family val="0"/>
    </font>
    <font>
      <b/>
      <i/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Courier New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center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vertical="center"/>
    </xf>
    <xf numFmtId="49" fontId="5" fillId="32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vertical="top" wrapText="1"/>
    </xf>
    <xf numFmtId="49" fontId="1" fillId="32" borderId="0" xfId="0" applyNumberFormat="1" applyFont="1" applyFill="1" applyAlignment="1">
      <alignment vertical="top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top" wrapText="1"/>
    </xf>
    <xf numFmtId="1" fontId="5" fillId="32" borderId="0" xfId="0" applyNumberFormat="1" applyFont="1" applyFill="1" applyBorder="1" applyAlignment="1">
      <alignment horizontal="center" vertical="top" wrapText="1"/>
    </xf>
    <xf numFmtId="1" fontId="5" fillId="32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top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left" vertical="top" wrapText="1"/>
    </xf>
    <xf numFmtId="49" fontId="20" fillId="0" borderId="20" xfId="0" applyNumberFormat="1" applyFont="1" applyBorder="1" applyAlignment="1">
      <alignment horizontal="center" vertical="top" wrapText="1"/>
    </xf>
    <xf numFmtId="49" fontId="20" fillId="0" borderId="21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173" fontId="21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20" fillId="33" borderId="19" xfId="0" applyNumberFormat="1" applyFont="1" applyFill="1" applyBorder="1" applyAlignment="1">
      <alignment horizontal="center" vertical="top" wrapText="1"/>
    </xf>
    <xf numFmtId="2" fontId="20" fillId="33" borderId="20" xfId="0" applyNumberFormat="1" applyFont="1" applyFill="1" applyBorder="1" applyAlignment="1">
      <alignment horizontal="center" vertical="top" wrapText="1"/>
    </xf>
    <xf numFmtId="2" fontId="20" fillId="33" borderId="21" xfId="0" applyNumberFormat="1" applyFont="1" applyFill="1" applyBorder="1" applyAlignment="1">
      <alignment horizontal="center" vertical="top" wrapText="1"/>
    </xf>
    <xf numFmtId="2" fontId="20" fillId="0" borderId="19" xfId="0" applyNumberFormat="1" applyFont="1" applyBorder="1" applyAlignment="1">
      <alignment horizontal="center" vertical="top" wrapText="1"/>
    </xf>
    <xf numFmtId="2" fontId="20" fillId="0" borderId="20" xfId="0" applyNumberFormat="1" applyFont="1" applyBorder="1" applyAlignment="1">
      <alignment horizontal="center" vertical="top" wrapText="1"/>
    </xf>
    <xf numFmtId="2" fontId="20" fillId="0" borderId="21" xfId="0" applyNumberFormat="1" applyFont="1" applyBorder="1" applyAlignment="1">
      <alignment horizontal="center" vertical="top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21" fillId="33" borderId="13" xfId="0" applyNumberFormat="1" applyFont="1" applyFill="1" applyBorder="1" applyAlignment="1">
      <alignment horizontal="center" vertical="top" wrapText="1"/>
    </xf>
    <xf numFmtId="173" fontId="21" fillId="33" borderId="13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vertical="top" wrapText="1"/>
    </xf>
    <xf numFmtId="2" fontId="20" fillId="33" borderId="13" xfId="0" applyNumberFormat="1" applyFont="1" applyFill="1" applyBorder="1" applyAlignment="1">
      <alignment horizontal="center" vertical="top" wrapText="1"/>
    </xf>
    <xf numFmtId="2" fontId="20" fillId="33" borderId="19" xfId="0" applyNumberFormat="1" applyFont="1" applyFill="1" applyBorder="1" applyAlignment="1">
      <alignment horizontal="center" vertical="center" wrapText="1"/>
    </xf>
    <xf numFmtId="2" fontId="20" fillId="33" borderId="20" xfId="0" applyNumberFormat="1" applyFont="1" applyFill="1" applyBorder="1" applyAlignment="1">
      <alignment horizontal="center" vertical="center" wrapText="1"/>
    </xf>
    <xf numFmtId="2" fontId="20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center" vertical="top" wrapText="1"/>
    </xf>
    <xf numFmtId="2" fontId="22" fillId="33" borderId="13" xfId="0" applyNumberFormat="1" applyFont="1" applyFill="1" applyBorder="1" applyAlignment="1">
      <alignment horizontal="center" vertical="top" wrapText="1"/>
    </xf>
    <xf numFmtId="2" fontId="22" fillId="0" borderId="13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49" fontId="20" fillId="0" borderId="13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19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1" fontId="1" fillId="0" borderId="20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2" fontId="15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173" fontId="19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 vertical="center"/>
    </xf>
    <xf numFmtId="14" fontId="19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2" fontId="20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left" vertical="center"/>
    </xf>
    <xf numFmtId="1" fontId="1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 wrapText="1"/>
    </xf>
    <xf numFmtId="49" fontId="12" fillId="0" borderId="2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1" fontId="9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6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showGridLines="0" tabSelected="1" zoomScalePageLayoutView="0" workbookViewId="0" topLeftCell="A1">
      <selection activeCell="E38" sqref="E38"/>
    </sheetView>
  </sheetViews>
  <sheetFormatPr defaultColWidth="2.25390625" defaultRowHeight="12.75"/>
  <cols>
    <col min="1" max="2" width="2.25390625" style="2" customWidth="1"/>
    <col min="3" max="3" width="3.00390625" style="2" customWidth="1"/>
    <col min="4" max="20" width="2.25390625" style="2" customWidth="1"/>
    <col min="21" max="21" width="1.625" style="2" customWidth="1"/>
    <col min="22" max="22" width="8.75390625" style="2" customWidth="1"/>
    <col min="23" max="31" width="2.25390625" style="2" customWidth="1"/>
    <col min="32" max="33" width="3.25390625" style="2" customWidth="1"/>
    <col min="34" max="34" width="2.25390625" style="2" customWidth="1"/>
    <col min="35" max="35" width="3.625" style="2" customWidth="1"/>
    <col min="36" max="16384" width="2.25390625" style="2" customWidth="1"/>
  </cols>
  <sheetData>
    <row r="1" spans="1:57" ht="15">
      <c r="A1" s="50" t="s">
        <v>186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5">
      <c r="A2" s="50" t="s">
        <v>187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ht="16.5">
      <c r="A4" s="49" t="s">
        <v>188</v>
      </c>
      <c r="B4" s="49"/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49" t="s">
        <v>189</v>
      </c>
      <c r="N4" s="49"/>
      <c r="O4" s="49"/>
      <c r="P4" s="47"/>
      <c r="Q4" s="47"/>
      <c r="R4" s="47"/>
      <c r="S4" s="47"/>
      <c r="T4" s="47"/>
      <c r="U4" s="48" t="s">
        <v>190</v>
      </c>
      <c r="V4" s="48"/>
      <c r="W4" s="47"/>
      <c r="X4" s="47"/>
      <c r="Y4" s="47"/>
      <c r="Z4" s="47"/>
      <c r="AA4" s="47"/>
      <c r="AB4" s="47"/>
      <c r="AC4" s="47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ht="12.75">
      <c r="A6" s="42" t="s">
        <v>191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6.5">
      <c r="A8" s="43" t="s">
        <v>192</v>
      </c>
      <c r="B8" s="43"/>
      <c r="C8" s="43"/>
      <c r="D8" s="43"/>
      <c r="E8" s="43"/>
      <c r="F8" s="43"/>
      <c r="G8" s="43"/>
      <c r="H8" s="43"/>
      <c r="I8" s="43"/>
      <c r="J8" s="283" t="s">
        <v>354</v>
      </c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</row>
    <row r="9" spans="1:57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6.5">
      <c r="A10" s="43" t="s">
        <v>193</v>
      </c>
      <c r="B10" s="43"/>
      <c r="C10" s="43"/>
      <c r="D10" s="43"/>
      <c r="E10" s="43"/>
      <c r="F10" s="43"/>
      <c r="G10" s="43"/>
      <c r="H10" s="43"/>
      <c r="I10" s="43"/>
      <c r="J10" s="46" t="s">
        <v>349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6.5">
      <c r="A12" s="43" t="s">
        <v>194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6" t="s">
        <v>350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6.5">
      <c r="A14" s="43" t="s">
        <v>195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0" t="s">
        <v>351</v>
      </c>
      <c r="W14" s="40"/>
      <c r="X14" s="40"/>
      <c r="Y14" s="40"/>
      <c r="Z14" s="40"/>
      <c r="AA14" s="40"/>
      <c r="AB14" s="49" t="s">
        <v>207</v>
      </c>
      <c r="AC14" s="49"/>
      <c r="AD14" s="49"/>
      <c r="AE14" s="14" t="s">
        <v>205</v>
      </c>
      <c r="AF14" s="18" t="s">
        <v>247</v>
      </c>
      <c r="AG14" s="16" t="s">
        <v>205</v>
      </c>
      <c r="AH14" s="40" t="s">
        <v>249</v>
      </c>
      <c r="AI14" s="40"/>
      <c r="AJ14" s="40"/>
      <c r="AK14" s="40"/>
      <c r="AL14" s="15"/>
      <c r="AM14" s="40" t="s">
        <v>352</v>
      </c>
      <c r="AN14" s="40"/>
      <c r="AO14" s="40"/>
      <c r="AP14" s="53" t="s">
        <v>208</v>
      </c>
      <c r="AQ14" s="53"/>
      <c r="AR14" s="53"/>
      <c r="AS14" s="53"/>
      <c r="AT14" s="53"/>
      <c r="AU14" s="46" t="s">
        <v>248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6.5">
      <c r="A16" s="43" t="s">
        <v>196</v>
      </c>
      <c r="B16" s="43"/>
      <c r="C16" s="43"/>
      <c r="D16" s="43"/>
      <c r="E16" s="43"/>
      <c r="F16" s="43"/>
      <c r="G16" s="43"/>
      <c r="H16" s="46" t="s">
        <v>350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6.5">
      <c r="A18" s="43" t="s">
        <v>197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6" t="s">
        <v>265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6.5">
      <c r="A20" s="43" t="s">
        <v>198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2" t="s">
        <v>250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6.5">
      <c r="A22" s="43" t="s">
        <v>268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52" t="s">
        <v>353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6.5">
      <c r="A24" s="43" t="s">
        <v>199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2" t="s">
        <v>269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6.5">
      <c r="A26" s="43" t="s">
        <v>200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6" t="s">
        <v>357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6.5">
      <c r="A28" s="43" t="s">
        <v>201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6" t="s">
        <v>355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6.5">
      <c r="A30" s="43" t="s">
        <v>202</v>
      </c>
      <c r="B30" s="43"/>
      <c r="C30" s="43"/>
      <c r="D30" s="43"/>
      <c r="E30" s="40" t="s">
        <v>356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9" t="s">
        <v>209</v>
      </c>
      <c r="X30" s="49"/>
      <c r="Y30" s="49"/>
      <c r="Z30" s="49"/>
      <c r="AA30" s="49"/>
      <c r="AB30" s="40" t="s">
        <v>356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3" t="s">
        <v>210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6.5">
      <c r="A32" s="43" t="s">
        <v>203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6" t="s">
        <v>358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6.5">
      <c r="A34" s="43" t="s">
        <v>204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6" t="s">
        <v>251</v>
      </c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54" t="s">
        <v>211</v>
      </c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6.5">
      <c r="A37" s="41" t="s">
        <v>205</v>
      </c>
      <c r="B37" s="41"/>
      <c r="C37" s="18" t="s">
        <v>0</v>
      </c>
      <c r="D37" s="16" t="s">
        <v>205</v>
      </c>
      <c r="E37" s="40" t="s">
        <v>359</v>
      </c>
      <c r="F37" s="40"/>
      <c r="G37" s="40"/>
      <c r="H37" s="40"/>
      <c r="I37" s="40"/>
      <c r="J37" s="40"/>
      <c r="K37" s="41" t="s">
        <v>59</v>
      </c>
      <c r="L37" s="41"/>
      <c r="M37" s="40" t="s">
        <v>35</v>
      </c>
      <c r="N37" s="40"/>
      <c r="O37" s="43" t="s">
        <v>206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2.75">
      <c r="A42" s="42" t="s">
        <v>212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2.75">
      <c r="A43" s="42" t="s">
        <v>213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4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8" ht="12.75">
      <c r="A45" s="44" t="s">
        <v>214</v>
      </c>
      <c r="B45" s="44"/>
      <c r="C45" s="44"/>
      <c r="D45" s="44"/>
      <c r="E45" s="44"/>
      <c r="F45" s="44"/>
      <c r="G45" s="44"/>
      <c r="H45" s="45" t="s">
        <v>212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 t="s">
        <v>215</v>
      </c>
      <c r="AY45" s="45"/>
      <c r="AZ45" s="45"/>
      <c r="BA45" s="45"/>
      <c r="BB45" s="45"/>
      <c r="BC45" s="45"/>
      <c r="BD45" s="45"/>
      <c r="BE45" s="45"/>
      <c r="BF45" s="17"/>
    </row>
    <row r="46" spans="1:58" ht="1.5" customHeight="1">
      <c r="A46" s="64"/>
      <c r="B46" s="65"/>
      <c r="C46" s="65"/>
      <c r="D46" s="65"/>
      <c r="E46" s="65"/>
      <c r="F46" s="65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4"/>
      <c r="AY46" s="65"/>
      <c r="AZ46" s="65"/>
      <c r="BA46" s="65"/>
      <c r="BB46" s="65"/>
      <c r="BC46" s="65"/>
      <c r="BD46" s="65"/>
      <c r="BE46" s="66"/>
      <c r="BF46" s="17"/>
    </row>
    <row r="47" spans="1:57" ht="13.5">
      <c r="A47" s="55"/>
      <c r="B47" s="56"/>
      <c r="C47" s="56"/>
      <c r="D47" s="56"/>
      <c r="E47" s="56"/>
      <c r="F47" s="56"/>
      <c r="G47" s="57"/>
      <c r="H47" s="58" t="s">
        <v>216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0"/>
      <c r="AX47" s="61"/>
      <c r="AY47" s="62"/>
      <c r="AZ47" s="62"/>
      <c r="BA47" s="62"/>
      <c r="BB47" s="62"/>
      <c r="BC47" s="62"/>
      <c r="BD47" s="62"/>
      <c r="BE47" s="63"/>
    </row>
    <row r="48" spans="1:57" ht="6.75" customHeight="1">
      <c r="A48" s="33"/>
      <c r="B48" s="34"/>
      <c r="C48" s="34"/>
      <c r="D48" s="34"/>
      <c r="E48" s="34"/>
      <c r="F48" s="34"/>
      <c r="G48" s="35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6"/>
      <c r="AY48" s="37"/>
      <c r="AZ48" s="37"/>
      <c r="BA48" s="37"/>
      <c r="BB48" s="37"/>
      <c r="BC48" s="37"/>
      <c r="BD48" s="37"/>
      <c r="BE48" s="38"/>
    </row>
    <row r="49" spans="1:57" ht="13.5">
      <c r="A49" s="33" t="s">
        <v>217</v>
      </c>
      <c r="B49" s="34"/>
      <c r="C49" s="34"/>
      <c r="D49" s="34"/>
      <c r="E49" s="34"/>
      <c r="F49" s="34"/>
      <c r="G49" s="35"/>
      <c r="H49" s="39" t="s">
        <v>5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6"/>
      <c r="AY49" s="37"/>
      <c r="AZ49" s="37"/>
      <c r="BA49" s="37"/>
      <c r="BB49" s="37"/>
      <c r="BC49" s="37"/>
      <c r="BD49" s="37"/>
      <c r="BE49" s="38"/>
    </row>
    <row r="50" spans="1:57" ht="4.5" customHeight="1">
      <c r="A50" s="33"/>
      <c r="B50" s="34"/>
      <c r="C50" s="34"/>
      <c r="D50" s="34"/>
      <c r="E50" s="34"/>
      <c r="F50" s="34"/>
      <c r="G50" s="35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6"/>
      <c r="AY50" s="37"/>
      <c r="AZ50" s="37"/>
      <c r="BA50" s="37"/>
      <c r="BB50" s="37"/>
      <c r="BC50" s="37"/>
      <c r="BD50" s="37"/>
      <c r="BE50" s="38"/>
    </row>
    <row r="51" spans="1:57" ht="13.5">
      <c r="A51" s="33" t="s">
        <v>218</v>
      </c>
      <c r="B51" s="34"/>
      <c r="C51" s="34"/>
      <c r="D51" s="34"/>
      <c r="E51" s="34"/>
      <c r="F51" s="34"/>
      <c r="G51" s="35"/>
      <c r="H51" s="39" t="s">
        <v>5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6"/>
      <c r="AY51" s="37"/>
      <c r="AZ51" s="37"/>
      <c r="BA51" s="37"/>
      <c r="BB51" s="37"/>
      <c r="BC51" s="37"/>
      <c r="BD51" s="37"/>
      <c r="BE51" s="38"/>
    </row>
    <row r="52" spans="1:57" ht="4.5" customHeight="1">
      <c r="A52" s="33"/>
      <c r="B52" s="34"/>
      <c r="C52" s="34"/>
      <c r="D52" s="34"/>
      <c r="E52" s="34"/>
      <c r="F52" s="34"/>
      <c r="G52" s="35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6"/>
      <c r="AY52" s="37"/>
      <c r="AZ52" s="37"/>
      <c r="BA52" s="37"/>
      <c r="BB52" s="37"/>
      <c r="BC52" s="37"/>
      <c r="BD52" s="37"/>
      <c r="BE52" s="38"/>
    </row>
    <row r="53" spans="1:57" ht="13.5">
      <c r="A53" s="33" t="s">
        <v>47</v>
      </c>
      <c r="B53" s="34"/>
      <c r="C53" s="34"/>
      <c r="D53" s="34"/>
      <c r="E53" s="34"/>
      <c r="F53" s="34"/>
      <c r="G53" s="35"/>
      <c r="H53" s="39" t="s">
        <v>46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6"/>
      <c r="AY53" s="37"/>
      <c r="AZ53" s="37"/>
      <c r="BA53" s="37"/>
      <c r="BB53" s="37"/>
      <c r="BC53" s="37"/>
      <c r="BD53" s="37"/>
      <c r="BE53" s="38"/>
    </row>
    <row r="54" spans="1:57" ht="4.5" customHeight="1">
      <c r="A54" s="33"/>
      <c r="B54" s="34"/>
      <c r="C54" s="34"/>
      <c r="D54" s="34"/>
      <c r="E54" s="34"/>
      <c r="F54" s="34"/>
      <c r="G54" s="3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6"/>
      <c r="AY54" s="37"/>
      <c r="AZ54" s="37"/>
      <c r="BA54" s="37"/>
      <c r="BB54" s="37"/>
      <c r="BC54" s="37"/>
      <c r="BD54" s="37"/>
      <c r="BE54" s="38"/>
    </row>
    <row r="55" spans="1:57" ht="13.5">
      <c r="A55" s="33" t="s">
        <v>219</v>
      </c>
      <c r="B55" s="34"/>
      <c r="C55" s="34"/>
      <c r="D55" s="34"/>
      <c r="E55" s="34"/>
      <c r="F55" s="34"/>
      <c r="G55" s="35"/>
      <c r="H55" s="39" t="s">
        <v>49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6"/>
      <c r="AY55" s="37"/>
      <c r="AZ55" s="37"/>
      <c r="BA55" s="37"/>
      <c r="BB55" s="37"/>
      <c r="BC55" s="37"/>
      <c r="BD55" s="37"/>
      <c r="BE55" s="38"/>
    </row>
    <row r="56" spans="1:57" ht="4.5" customHeight="1">
      <c r="A56" s="33"/>
      <c r="B56" s="34"/>
      <c r="C56" s="34"/>
      <c r="D56" s="34"/>
      <c r="E56" s="34"/>
      <c r="F56" s="34"/>
      <c r="G56" s="35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6"/>
      <c r="AY56" s="37"/>
      <c r="AZ56" s="37"/>
      <c r="BA56" s="37"/>
      <c r="BB56" s="37"/>
      <c r="BC56" s="37"/>
      <c r="BD56" s="37"/>
      <c r="BE56" s="38"/>
    </row>
    <row r="57" spans="1:57" ht="13.5">
      <c r="A57" s="33" t="s">
        <v>220</v>
      </c>
      <c r="B57" s="34"/>
      <c r="C57" s="34"/>
      <c r="D57" s="34"/>
      <c r="E57" s="34"/>
      <c r="F57" s="34"/>
      <c r="G57" s="35"/>
      <c r="H57" s="39" t="s">
        <v>49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6"/>
      <c r="AY57" s="37"/>
      <c r="AZ57" s="37"/>
      <c r="BA57" s="37"/>
      <c r="BB57" s="37"/>
      <c r="BC57" s="37"/>
      <c r="BD57" s="37"/>
      <c r="BE57" s="38"/>
    </row>
    <row r="58" spans="1:57" ht="4.5" customHeight="1">
      <c r="A58" s="33"/>
      <c r="B58" s="34"/>
      <c r="C58" s="34"/>
      <c r="D58" s="34"/>
      <c r="E58" s="34"/>
      <c r="F58" s="34"/>
      <c r="G58" s="35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6"/>
      <c r="AY58" s="37"/>
      <c r="AZ58" s="37"/>
      <c r="BA58" s="37"/>
      <c r="BB58" s="37"/>
      <c r="BC58" s="37"/>
      <c r="BD58" s="37"/>
      <c r="BE58" s="38"/>
    </row>
    <row r="59" spans="1:57" ht="19.5" customHeight="1">
      <c r="A59" s="33" t="s">
        <v>221</v>
      </c>
      <c r="B59" s="34"/>
      <c r="C59" s="34"/>
      <c r="D59" s="34"/>
      <c r="E59" s="34"/>
      <c r="F59" s="34"/>
      <c r="G59" s="35"/>
      <c r="H59" s="68" t="s">
        <v>168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36"/>
      <c r="AY59" s="37"/>
      <c r="AZ59" s="37"/>
      <c r="BA59" s="37"/>
      <c r="BB59" s="37"/>
      <c r="BC59" s="37"/>
      <c r="BD59" s="37"/>
      <c r="BE59" s="38"/>
    </row>
    <row r="60" spans="1:57" ht="4.5" customHeight="1">
      <c r="A60" s="33"/>
      <c r="B60" s="34"/>
      <c r="C60" s="34"/>
      <c r="D60" s="34"/>
      <c r="E60" s="34"/>
      <c r="F60" s="34"/>
      <c r="G60" s="35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6"/>
      <c r="AY60" s="37"/>
      <c r="AZ60" s="37"/>
      <c r="BA60" s="37"/>
      <c r="BB60" s="37"/>
      <c r="BC60" s="37"/>
      <c r="BD60" s="37"/>
      <c r="BE60" s="38"/>
    </row>
    <row r="61" spans="1:57" ht="21" customHeight="1">
      <c r="A61" s="33" t="s">
        <v>222</v>
      </c>
      <c r="B61" s="34"/>
      <c r="C61" s="34"/>
      <c r="D61" s="34"/>
      <c r="E61" s="34"/>
      <c r="F61" s="34"/>
      <c r="G61" s="35"/>
      <c r="H61" s="68" t="s">
        <v>185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36"/>
      <c r="AY61" s="37"/>
      <c r="AZ61" s="37"/>
      <c r="BA61" s="37"/>
      <c r="BB61" s="37"/>
      <c r="BC61" s="37"/>
      <c r="BD61" s="37"/>
      <c r="BE61" s="38"/>
    </row>
    <row r="62" spans="1:57" ht="4.5" customHeight="1">
      <c r="A62" s="33"/>
      <c r="B62" s="34"/>
      <c r="C62" s="34"/>
      <c r="D62" s="34"/>
      <c r="E62" s="34"/>
      <c r="F62" s="34"/>
      <c r="G62" s="35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6"/>
      <c r="AY62" s="37"/>
      <c r="AZ62" s="37"/>
      <c r="BA62" s="37"/>
      <c r="BB62" s="37"/>
      <c r="BC62" s="37"/>
      <c r="BD62" s="37"/>
      <c r="BE62" s="38"/>
    </row>
    <row r="63" spans="1:57" ht="22.5" customHeight="1">
      <c r="A63" s="33" t="s">
        <v>223</v>
      </c>
      <c r="B63" s="34"/>
      <c r="C63" s="34"/>
      <c r="D63" s="34"/>
      <c r="E63" s="34"/>
      <c r="F63" s="34"/>
      <c r="G63" s="35"/>
      <c r="H63" s="68" t="s">
        <v>68</v>
      </c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36"/>
      <c r="AY63" s="37"/>
      <c r="AZ63" s="37"/>
      <c r="BA63" s="37"/>
      <c r="BB63" s="37"/>
      <c r="BC63" s="37"/>
      <c r="BD63" s="37"/>
      <c r="BE63" s="38"/>
    </row>
    <row r="64" spans="1:57" ht="4.5" customHeight="1">
      <c r="A64" s="33"/>
      <c r="B64" s="34"/>
      <c r="C64" s="34"/>
      <c r="D64" s="34"/>
      <c r="E64" s="34"/>
      <c r="F64" s="34"/>
      <c r="G64" s="35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6"/>
      <c r="AY64" s="37"/>
      <c r="AZ64" s="37"/>
      <c r="BA64" s="37"/>
      <c r="BB64" s="37"/>
      <c r="BC64" s="37"/>
      <c r="BD64" s="37"/>
      <c r="BE64" s="38"/>
    </row>
    <row r="65" spans="1:57" ht="20.25" customHeight="1">
      <c r="A65" s="33" t="s">
        <v>224</v>
      </c>
      <c r="B65" s="34"/>
      <c r="C65" s="34"/>
      <c r="D65" s="34"/>
      <c r="E65" s="34"/>
      <c r="F65" s="34"/>
      <c r="G65" s="35"/>
      <c r="H65" s="68" t="s">
        <v>68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36"/>
      <c r="AY65" s="37"/>
      <c r="AZ65" s="37"/>
      <c r="BA65" s="37"/>
      <c r="BB65" s="37"/>
      <c r="BC65" s="37"/>
      <c r="BD65" s="37"/>
      <c r="BE65" s="38"/>
    </row>
    <row r="66" spans="1:57" ht="4.5" customHeight="1">
      <c r="A66" s="33"/>
      <c r="B66" s="34"/>
      <c r="C66" s="34"/>
      <c r="D66" s="34"/>
      <c r="E66" s="34"/>
      <c r="F66" s="34"/>
      <c r="G66" s="35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6"/>
      <c r="AY66" s="37"/>
      <c r="AZ66" s="37"/>
      <c r="BA66" s="37"/>
      <c r="BB66" s="37"/>
      <c r="BC66" s="37"/>
      <c r="BD66" s="37"/>
      <c r="BE66" s="38"/>
    </row>
    <row r="67" spans="1:57" ht="13.5">
      <c r="A67" s="33" t="s">
        <v>225</v>
      </c>
      <c r="B67" s="34"/>
      <c r="C67" s="34"/>
      <c r="D67" s="34"/>
      <c r="E67" s="34"/>
      <c r="F67" s="34"/>
      <c r="G67" s="35"/>
      <c r="H67" s="39" t="s">
        <v>70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6"/>
      <c r="AY67" s="37"/>
      <c r="AZ67" s="37"/>
      <c r="BA67" s="37"/>
      <c r="BB67" s="37"/>
      <c r="BC67" s="37"/>
      <c r="BD67" s="37"/>
      <c r="BE67" s="38"/>
    </row>
    <row r="68" spans="1:57" ht="4.5" customHeight="1">
      <c r="A68" s="33"/>
      <c r="B68" s="34"/>
      <c r="C68" s="34"/>
      <c r="D68" s="34"/>
      <c r="E68" s="34"/>
      <c r="F68" s="34"/>
      <c r="G68" s="35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6"/>
      <c r="AY68" s="37"/>
      <c r="AZ68" s="37"/>
      <c r="BA68" s="37"/>
      <c r="BB68" s="37"/>
      <c r="BC68" s="37"/>
      <c r="BD68" s="37"/>
      <c r="BE68" s="38"/>
    </row>
    <row r="69" spans="1:57" ht="13.5">
      <c r="A69" s="33" t="s">
        <v>226</v>
      </c>
      <c r="B69" s="34"/>
      <c r="C69" s="34"/>
      <c r="D69" s="34"/>
      <c r="E69" s="34"/>
      <c r="F69" s="34"/>
      <c r="G69" s="35"/>
      <c r="H69" s="39" t="s">
        <v>70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6"/>
      <c r="AY69" s="37"/>
      <c r="AZ69" s="37"/>
      <c r="BA69" s="37"/>
      <c r="BB69" s="37"/>
      <c r="BC69" s="37"/>
      <c r="BD69" s="37"/>
      <c r="BE69" s="38"/>
    </row>
    <row r="70" spans="1:57" ht="4.5" customHeight="1">
      <c r="A70" s="33"/>
      <c r="B70" s="34"/>
      <c r="C70" s="34"/>
      <c r="D70" s="34"/>
      <c r="E70" s="34"/>
      <c r="F70" s="34"/>
      <c r="G70" s="35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6"/>
      <c r="AY70" s="37"/>
      <c r="AZ70" s="37"/>
      <c r="BA70" s="37"/>
      <c r="BB70" s="37"/>
      <c r="BC70" s="37"/>
      <c r="BD70" s="37"/>
      <c r="BE70" s="38"/>
    </row>
    <row r="71" spans="1:57" ht="13.5">
      <c r="A71" s="33" t="s">
        <v>227</v>
      </c>
      <c r="B71" s="34"/>
      <c r="C71" s="34"/>
      <c r="D71" s="34"/>
      <c r="E71" s="34"/>
      <c r="F71" s="34"/>
      <c r="G71" s="35"/>
      <c r="H71" s="39" t="s">
        <v>92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6"/>
      <c r="AY71" s="37"/>
      <c r="AZ71" s="37"/>
      <c r="BA71" s="37"/>
      <c r="BB71" s="37"/>
      <c r="BC71" s="37"/>
      <c r="BD71" s="37"/>
      <c r="BE71" s="38"/>
    </row>
    <row r="72" spans="1:57" ht="4.5" customHeight="1">
      <c r="A72" s="33"/>
      <c r="B72" s="34"/>
      <c r="C72" s="34"/>
      <c r="D72" s="34"/>
      <c r="E72" s="34"/>
      <c r="F72" s="34"/>
      <c r="G72" s="35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6"/>
      <c r="AY72" s="37"/>
      <c r="AZ72" s="37"/>
      <c r="BA72" s="37"/>
      <c r="BB72" s="37"/>
      <c r="BC72" s="37"/>
      <c r="BD72" s="37"/>
      <c r="BE72" s="38"/>
    </row>
    <row r="73" spans="1:57" ht="13.5">
      <c r="A73" s="33" t="s">
        <v>228</v>
      </c>
      <c r="B73" s="34"/>
      <c r="C73" s="34"/>
      <c r="D73" s="34"/>
      <c r="E73" s="34"/>
      <c r="F73" s="34"/>
      <c r="G73" s="35"/>
      <c r="H73" s="39" t="s">
        <v>92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6"/>
      <c r="AY73" s="37"/>
      <c r="AZ73" s="37"/>
      <c r="BA73" s="37"/>
      <c r="BB73" s="37"/>
      <c r="BC73" s="37"/>
      <c r="BD73" s="37"/>
      <c r="BE73" s="38"/>
    </row>
    <row r="74" spans="1:57" ht="6.75" customHeight="1">
      <c r="A74" s="33"/>
      <c r="B74" s="34"/>
      <c r="C74" s="34"/>
      <c r="D74" s="34"/>
      <c r="E74" s="34"/>
      <c r="F74" s="34"/>
      <c r="G74" s="35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6"/>
      <c r="AY74" s="37"/>
      <c r="AZ74" s="37"/>
      <c r="BA74" s="37"/>
      <c r="BB74" s="37"/>
      <c r="BC74" s="37"/>
      <c r="BD74" s="37"/>
      <c r="BE74" s="38"/>
    </row>
    <row r="75" spans="1:57" ht="13.5">
      <c r="A75" s="33"/>
      <c r="B75" s="34"/>
      <c r="C75" s="34"/>
      <c r="D75" s="34"/>
      <c r="E75" s="34"/>
      <c r="F75" s="34"/>
      <c r="G75" s="35"/>
      <c r="H75" s="32" t="s">
        <v>229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6"/>
      <c r="AY75" s="37"/>
      <c r="AZ75" s="37"/>
      <c r="BA75" s="37"/>
      <c r="BB75" s="37"/>
      <c r="BC75" s="37"/>
      <c r="BD75" s="37"/>
      <c r="BE75" s="38"/>
    </row>
    <row r="76" spans="1:57" ht="6.75" customHeight="1">
      <c r="A76" s="33"/>
      <c r="B76" s="34"/>
      <c r="C76" s="34"/>
      <c r="D76" s="34"/>
      <c r="E76" s="34"/>
      <c r="F76" s="34"/>
      <c r="G76" s="35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6"/>
      <c r="AY76" s="37"/>
      <c r="AZ76" s="37"/>
      <c r="BA76" s="37"/>
      <c r="BB76" s="37"/>
      <c r="BC76" s="37"/>
      <c r="BD76" s="37"/>
      <c r="BE76" s="38"/>
    </row>
    <row r="77" spans="1:57" ht="13.5">
      <c r="A77" s="33" t="s">
        <v>98</v>
      </c>
      <c r="B77" s="34"/>
      <c r="C77" s="34"/>
      <c r="D77" s="34"/>
      <c r="E77" s="34"/>
      <c r="F77" s="34"/>
      <c r="G77" s="35"/>
      <c r="H77" s="39" t="s">
        <v>232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6"/>
      <c r="AY77" s="37"/>
      <c r="AZ77" s="37"/>
      <c r="BA77" s="37"/>
      <c r="BB77" s="37"/>
      <c r="BC77" s="37"/>
      <c r="BD77" s="37"/>
      <c r="BE77" s="38"/>
    </row>
    <row r="78" spans="1:57" ht="13.5">
      <c r="A78" s="33"/>
      <c r="B78" s="34"/>
      <c r="C78" s="34"/>
      <c r="D78" s="34"/>
      <c r="E78" s="34"/>
      <c r="F78" s="34"/>
      <c r="G78" s="35"/>
      <c r="H78" s="39" t="s">
        <v>233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13"/>
      <c r="V78" s="39" t="s">
        <v>206</v>
      </c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6"/>
      <c r="AY78" s="37"/>
      <c r="AZ78" s="37"/>
      <c r="BA78" s="37"/>
      <c r="BB78" s="37"/>
      <c r="BC78" s="37"/>
      <c r="BD78" s="37"/>
      <c r="BE78" s="38"/>
    </row>
    <row r="79" spans="1:57" ht="4.5" customHeight="1">
      <c r="A79" s="33"/>
      <c r="B79" s="34"/>
      <c r="C79" s="34"/>
      <c r="D79" s="34"/>
      <c r="E79" s="34"/>
      <c r="F79" s="34"/>
      <c r="G79" s="35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6"/>
      <c r="AY79" s="37"/>
      <c r="AZ79" s="37"/>
      <c r="BA79" s="37"/>
      <c r="BB79" s="37"/>
      <c r="BC79" s="37"/>
      <c r="BD79" s="37"/>
      <c r="BE79" s="38"/>
    </row>
    <row r="80" spans="1:57" ht="13.5">
      <c r="A80" s="33" t="s">
        <v>115</v>
      </c>
      <c r="B80" s="34"/>
      <c r="C80" s="34"/>
      <c r="D80" s="34"/>
      <c r="E80" s="34"/>
      <c r="F80" s="34"/>
      <c r="G80" s="35"/>
      <c r="H80" s="39" t="s">
        <v>234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6"/>
      <c r="AY80" s="37"/>
      <c r="AZ80" s="37"/>
      <c r="BA80" s="37"/>
      <c r="BB80" s="37"/>
      <c r="BC80" s="37"/>
      <c r="BD80" s="37"/>
      <c r="BE80" s="38"/>
    </row>
    <row r="81" spans="1:57" ht="13.5">
      <c r="A81" s="33"/>
      <c r="B81" s="34"/>
      <c r="C81" s="34"/>
      <c r="D81" s="34"/>
      <c r="E81" s="34"/>
      <c r="F81" s="34"/>
      <c r="G81" s="35"/>
      <c r="H81" s="39" t="s">
        <v>235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13"/>
      <c r="AO81" s="39" t="s">
        <v>206</v>
      </c>
      <c r="AP81" s="39"/>
      <c r="AQ81" s="39"/>
      <c r="AR81" s="39"/>
      <c r="AS81" s="39"/>
      <c r="AT81" s="39"/>
      <c r="AU81" s="39"/>
      <c r="AV81" s="39"/>
      <c r="AW81" s="39"/>
      <c r="AX81" s="36"/>
      <c r="AY81" s="37"/>
      <c r="AZ81" s="37"/>
      <c r="BA81" s="37"/>
      <c r="BB81" s="37"/>
      <c r="BC81" s="37"/>
      <c r="BD81" s="37"/>
      <c r="BE81" s="38"/>
    </row>
    <row r="82" spans="1:57" ht="6.75" customHeight="1">
      <c r="A82" s="33"/>
      <c r="B82" s="34"/>
      <c r="C82" s="34"/>
      <c r="D82" s="34"/>
      <c r="E82" s="34"/>
      <c r="F82" s="34"/>
      <c r="G82" s="35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6"/>
      <c r="AY82" s="37"/>
      <c r="AZ82" s="37"/>
      <c r="BA82" s="37"/>
      <c r="BB82" s="37"/>
      <c r="BC82" s="37"/>
      <c r="BD82" s="37"/>
      <c r="BE82" s="38"/>
    </row>
    <row r="83" spans="1:57" ht="13.5">
      <c r="A83" s="33"/>
      <c r="B83" s="34"/>
      <c r="C83" s="34"/>
      <c r="D83" s="34"/>
      <c r="E83" s="34"/>
      <c r="F83" s="34"/>
      <c r="G83" s="35"/>
      <c r="H83" s="32" t="s">
        <v>230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6"/>
      <c r="AY83" s="37"/>
      <c r="AZ83" s="37"/>
      <c r="BA83" s="37"/>
      <c r="BB83" s="37"/>
      <c r="BC83" s="37"/>
      <c r="BD83" s="37"/>
      <c r="BE83" s="38"/>
    </row>
    <row r="84" spans="1:57" ht="13.5">
      <c r="A84" s="33"/>
      <c r="B84" s="34"/>
      <c r="C84" s="34"/>
      <c r="D84" s="34"/>
      <c r="E84" s="34"/>
      <c r="F84" s="34"/>
      <c r="G84" s="35"/>
      <c r="H84" s="32" t="s">
        <v>231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6"/>
      <c r="AY84" s="37"/>
      <c r="AZ84" s="37"/>
      <c r="BA84" s="37"/>
      <c r="BB84" s="37"/>
      <c r="BC84" s="37"/>
      <c r="BD84" s="37"/>
      <c r="BE84" s="38"/>
    </row>
    <row r="85" spans="1:57" ht="6.75" customHeight="1">
      <c r="A85" s="33"/>
      <c r="B85" s="34"/>
      <c r="C85" s="34"/>
      <c r="D85" s="34"/>
      <c r="E85" s="34"/>
      <c r="F85" s="34"/>
      <c r="G85" s="35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6"/>
      <c r="AY85" s="37"/>
      <c r="AZ85" s="37"/>
      <c r="BA85" s="37"/>
      <c r="BB85" s="37"/>
      <c r="BC85" s="37"/>
      <c r="BD85" s="37"/>
      <c r="BE85" s="38"/>
    </row>
    <row r="86" spans="1:57" ht="13.5">
      <c r="A86" s="33" t="s">
        <v>117</v>
      </c>
      <c r="B86" s="34"/>
      <c r="C86" s="34"/>
      <c r="D86" s="34"/>
      <c r="E86" s="34"/>
      <c r="F86" s="34"/>
      <c r="G86" s="35"/>
      <c r="H86" s="39" t="s">
        <v>237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6"/>
      <c r="AY86" s="37"/>
      <c r="AZ86" s="37"/>
      <c r="BA86" s="37"/>
      <c r="BB86" s="37"/>
      <c r="BC86" s="37"/>
      <c r="BD86" s="37"/>
      <c r="BE86" s="38"/>
    </row>
    <row r="87" spans="1:57" ht="13.5">
      <c r="A87" s="33"/>
      <c r="B87" s="34"/>
      <c r="C87" s="34"/>
      <c r="D87" s="34"/>
      <c r="E87" s="34"/>
      <c r="F87" s="34"/>
      <c r="G87" s="35"/>
      <c r="H87" s="77" t="s">
        <v>238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13"/>
      <c r="AG87" s="39" t="s">
        <v>206</v>
      </c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6"/>
      <c r="AY87" s="37"/>
      <c r="AZ87" s="37"/>
      <c r="BA87" s="37"/>
      <c r="BB87" s="37"/>
      <c r="BC87" s="37"/>
      <c r="BD87" s="37"/>
      <c r="BE87" s="38"/>
    </row>
    <row r="88" spans="1:57" ht="6.75" customHeight="1">
      <c r="A88" s="33"/>
      <c r="B88" s="34"/>
      <c r="C88" s="34"/>
      <c r="D88" s="34"/>
      <c r="E88" s="34"/>
      <c r="F88" s="34"/>
      <c r="G88" s="3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6"/>
      <c r="AY88" s="37"/>
      <c r="AZ88" s="37"/>
      <c r="BA88" s="37"/>
      <c r="BB88" s="37"/>
      <c r="BC88" s="37"/>
      <c r="BD88" s="37"/>
      <c r="BE88" s="38"/>
    </row>
    <row r="89" spans="1:57" ht="13.5">
      <c r="A89" s="33"/>
      <c r="B89" s="34"/>
      <c r="C89" s="34"/>
      <c r="D89" s="34"/>
      <c r="E89" s="34"/>
      <c r="F89" s="34"/>
      <c r="G89" s="35"/>
      <c r="H89" s="32" t="s">
        <v>236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6"/>
      <c r="AY89" s="37"/>
      <c r="AZ89" s="37"/>
      <c r="BA89" s="37"/>
      <c r="BB89" s="37"/>
      <c r="BC89" s="37"/>
      <c r="BD89" s="37"/>
      <c r="BE89" s="38"/>
    </row>
    <row r="90" spans="1:57" ht="6.75" customHeight="1">
      <c r="A90" s="33"/>
      <c r="B90" s="34"/>
      <c r="C90" s="34"/>
      <c r="D90" s="34"/>
      <c r="E90" s="34"/>
      <c r="F90" s="34"/>
      <c r="G90" s="3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6"/>
      <c r="AY90" s="37"/>
      <c r="AZ90" s="37"/>
      <c r="BA90" s="37"/>
      <c r="BB90" s="37"/>
      <c r="BC90" s="37"/>
      <c r="BD90" s="37"/>
      <c r="BE90" s="38"/>
    </row>
    <row r="91" spans="1:57" ht="13.5">
      <c r="A91" s="33" t="s">
        <v>118</v>
      </c>
      <c r="B91" s="34"/>
      <c r="C91" s="34"/>
      <c r="D91" s="34"/>
      <c r="E91" s="34"/>
      <c r="F91" s="34"/>
      <c r="G91" s="35"/>
      <c r="H91" s="39" t="s">
        <v>239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6"/>
      <c r="AY91" s="37"/>
      <c r="AZ91" s="37"/>
      <c r="BA91" s="37"/>
      <c r="BB91" s="37"/>
      <c r="BC91" s="37"/>
      <c r="BD91" s="37"/>
      <c r="BE91" s="38"/>
    </row>
    <row r="92" spans="1:57" ht="13.5">
      <c r="A92" s="33"/>
      <c r="B92" s="34"/>
      <c r="C92" s="34"/>
      <c r="D92" s="34"/>
      <c r="E92" s="34"/>
      <c r="F92" s="34"/>
      <c r="G92" s="35"/>
      <c r="H92" s="77" t="s">
        <v>240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13"/>
      <c r="W92" s="39" t="s">
        <v>206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6"/>
      <c r="AY92" s="37"/>
      <c r="AZ92" s="37"/>
      <c r="BA92" s="37"/>
      <c r="BB92" s="37"/>
      <c r="BC92" s="37"/>
      <c r="BD92" s="37"/>
      <c r="BE92" s="38"/>
    </row>
    <row r="93" spans="1:57" ht="13.5">
      <c r="A93" s="33" t="s">
        <v>119</v>
      </c>
      <c r="B93" s="34"/>
      <c r="C93" s="34"/>
      <c r="D93" s="34"/>
      <c r="E93" s="34"/>
      <c r="F93" s="34"/>
      <c r="G93" s="35"/>
      <c r="H93" s="39" t="s">
        <v>241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6"/>
      <c r="AY93" s="37"/>
      <c r="AZ93" s="37"/>
      <c r="BA93" s="37"/>
      <c r="BB93" s="37"/>
      <c r="BC93" s="37"/>
      <c r="BD93" s="37"/>
      <c r="BE93" s="38"/>
    </row>
    <row r="94" spans="1:57" ht="13.5">
      <c r="A94" s="33"/>
      <c r="B94" s="34"/>
      <c r="C94" s="34"/>
      <c r="D94" s="34"/>
      <c r="E94" s="34"/>
      <c r="F94" s="34"/>
      <c r="G94" s="35"/>
      <c r="H94" s="39" t="s">
        <v>235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13"/>
      <c r="AO94" s="39" t="s">
        <v>206</v>
      </c>
      <c r="AP94" s="39"/>
      <c r="AQ94" s="39"/>
      <c r="AR94" s="39"/>
      <c r="AS94" s="39"/>
      <c r="AT94" s="39"/>
      <c r="AU94" s="39"/>
      <c r="AV94" s="39"/>
      <c r="AW94" s="39"/>
      <c r="AX94" s="36"/>
      <c r="AY94" s="37"/>
      <c r="AZ94" s="37"/>
      <c r="BA94" s="37"/>
      <c r="BB94" s="37"/>
      <c r="BC94" s="37"/>
      <c r="BD94" s="37"/>
      <c r="BE94" s="38"/>
    </row>
    <row r="95" spans="1:57" ht="6.75" customHeight="1">
      <c r="A95" s="33"/>
      <c r="B95" s="34"/>
      <c r="C95" s="34"/>
      <c r="D95" s="34"/>
      <c r="E95" s="34"/>
      <c r="F95" s="34"/>
      <c r="G95" s="3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6"/>
      <c r="AY95" s="37"/>
      <c r="AZ95" s="37"/>
      <c r="BA95" s="37"/>
      <c r="BB95" s="37"/>
      <c r="BC95" s="37"/>
      <c r="BD95" s="37"/>
      <c r="BE95" s="38"/>
    </row>
    <row r="96" spans="1:57" ht="13.5">
      <c r="A96" s="33"/>
      <c r="B96" s="34"/>
      <c r="C96" s="34"/>
      <c r="D96" s="34"/>
      <c r="E96" s="34"/>
      <c r="F96" s="34"/>
      <c r="G96" s="35"/>
      <c r="H96" s="32" t="s">
        <v>242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6"/>
      <c r="AY96" s="37"/>
      <c r="AZ96" s="37"/>
      <c r="BA96" s="37"/>
      <c r="BB96" s="37"/>
      <c r="BC96" s="37"/>
      <c r="BD96" s="37"/>
      <c r="BE96" s="38"/>
    </row>
    <row r="97" spans="1:57" ht="13.5">
      <c r="A97" s="33"/>
      <c r="B97" s="34"/>
      <c r="C97" s="34"/>
      <c r="D97" s="34"/>
      <c r="E97" s="34"/>
      <c r="F97" s="34"/>
      <c r="G97" s="35"/>
      <c r="H97" s="32" t="s">
        <v>243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6"/>
      <c r="AY97" s="37"/>
      <c r="AZ97" s="37"/>
      <c r="BA97" s="37"/>
      <c r="BB97" s="37"/>
      <c r="BC97" s="37"/>
      <c r="BD97" s="37"/>
      <c r="BE97" s="38"/>
    </row>
    <row r="98" spans="1:57" ht="6.75" customHeight="1">
      <c r="A98" s="33"/>
      <c r="B98" s="34"/>
      <c r="C98" s="34"/>
      <c r="D98" s="34"/>
      <c r="E98" s="34"/>
      <c r="F98" s="34"/>
      <c r="G98" s="35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6"/>
      <c r="AY98" s="37"/>
      <c r="AZ98" s="37"/>
      <c r="BA98" s="37"/>
      <c r="BB98" s="37"/>
      <c r="BC98" s="37"/>
      <c r="BD98" s="37"/>
      <c r="BE98" s="38"/>
    </row>
    <row r="99" spans="1:57" ht="13.5">
      <c r="A99" s="33" t="s">
        <v>122</v>
      </c>
      <c r="B99" s="34"/>
      <c r="C99" s="34"/>
      <c r="D99" s="34"/>
      <c r="E99" s="34"/>
      <c r="F99" s="34"/>
      <c r="G99" s="35"/>
      <c r="H99" s="77" t="s">
        <v>244</v>
      </c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13"/>
      <c r="AQ99" s="39" t="s">
        <v>245</v>
      </c>
      <c r="AR99" s="39"/>
      <c r="AS99" s="39"/>
      <c r="AT99" s="39"/>
      <c r="AU99" s="39"/>
      <c r="AV99" s="39"/>
      <c r="AW99" s="39"/>
      <c r="AX99" s="36"/>
      <c r="AY99" s="37"/>
      <c r="AZ99" s="37"/>
      <c r="BA99" s="37"/>
      <c r="BB99" s="37"/>
      <c r="BC99" s="37"/>
      <c r="BD99" s="37"/>
      <c r="BE99" s="38"/>
    </row>
    <row r="100" spans="1:57" ht="6.75" customHeight="1">
      <c r="A100" s="33"/>
      <c r="B100" s="34"/>
      <c r="C100" s="34"/>
      <c r="D100" s="34"/>
      <c r="E100" s="34"/>
      <c r="F100" s="34"/>
      <c r="G100" s="35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6"/>
      <c r="AY100" s="37"/>
      <c r="AZ100" s="37"/>
      <c r="BA100" s="37"/>
      <c r="BB100" s="37"/>
      <c r="BC100" s="37"/>
      <c r="BD100" s="37"/>
      <c r="BE100" s="38"/>
    </row>
    <row r="101" spans="1:57" ht="13.5">
      <c r="A101" s="33"/>
      <c r="B101" s="34"/>
      <c r="C101" s="34"/>
      <c r="D101" s="34"/>
      <c r="E101" s="34"/>
      <c r="F101" s="34"/>
      <c r="G101" s="35"/>
      <c r="H101" s="32" t="s">
        <v>246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6"/>
      <c r="AY101" s="37"/>
      <c r="AZ101" s="37"/>
      <c r="BA101" s="37"/>
      <c r="BB101" s="37"/>
      <c r="BC101" s="37"/>
      <c r="BD101" s="37"/>
      <c r="BE101" s="38"/>
    </row>
    <row r="102" spans="1:57" ht="6.75" customHeight="1">
      <c r="A102" s="33"/>
      <c r="B102" s="34"/>
      <c r="C102" s="34"/>
      <c r="D102" s="34"/>
      <c r="E102" s="34"/>
      <c r="F102" s="34"/>
      <c r="G102" s="35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6"/>
      <c r="AY102" s="37"/>
      <c r="AZ102" s="37"/>
      <c r="BA102" s="37"/>
      <c r="BB102" s="37"/>
      <c r="BC102" s="37"/>
      <c r="BD102" s="37"/>
      <c r="BE102" s="38"/>
    </row>
    <row r="103" spans="1:57" ht="13.5">
      <c r="A103" s="33" t="s">
        <v>136</v>
      </c>
      <c r="B103" s="34"/>
      <c r="C103" s="34"/>
      <c r="D103" s="34"/>
      <c r="E103" s="34"/>
      <c r="F103" s="34"/>
      <c r="G103" s="35"/>
      <c r="H103" s="39" t="s">
        <v>135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13"/>
      <c r="AM103" s="39" t="s">
        <v>206</v>
      </c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6"/>
      <c r="AY103" s="37"/>
      <c r="AZ103" s="37"/>
      <c r="BA103" s="37"/>
      <c r="BB103" s="37"/>
      <c r="BC103" s="37"/>
      <c r="BD103" s="37"/>
      <c r="BE103" s="38"/>
    </row>
    <row r="104" spans="1:57" ht="4.5" customHeight="1">
      <c r="A104" s="33"/>
      <c r="B104" s="34"/>
      <c r="C104" s="34"/>
      <c r="D104" s="34"/>
      <c r="E104" s="34"/>
      <c r="F104" s="34"/>
      <c r="G104" s="35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6"/>
      <c r="AY104" s="37"/>
      <c r="AZ104" s="37"/>
      <c r="BA104" s="37"/>
      <c r="BB104" s="37"/>
      <c r="BC104" s="37"/>
      <c r="BD104" s="37"/>
      <c r="BE104" s="38"/>
    </row>
    <row r="105" spans="1:57" ht="13.5">
      <c r="A105" s="33" t="s">
        <v>156</v>
      </c>
      <c r="B105" s="34"/>
      <c r="C105" s="34"/>
      <c r="D105" s="34"/>
      <c r="E105" s="34"/>
      <c r="F105" s="34"/>
      <c r="G105" s="35"/>
      <c r="H105" s="39" t="s">
        <v>155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13"/>
      <c r="AV105" s="39" t="s">
        <v>206</v>
      </c>
      <c r="AW105" s="39"/>
      <c r="AX105" s="36"/>
      <c r="AY105" s="37"/>
      <c r="AZ105" s="37"/>
      <c r="BA105" s="37"/>
      <c r="BB105" s="37"/>
      <c r="BC105" s="37"/>
      <c r="BD105" s="37"/>
      <c r="BE105" s="38"/>
    </row>
    <row r="106" spans="1:57" ht="4.5" customHeight="1">
      <c r="A106" s="33"/>
      <c r="B106" s="34"/>
      <c r="C106" s="34"/>
      <c r="D106" s="34"/>
      <c r="E106" s="34"/>
      <c r="F106" s="34"/>
      <c r="G106" s="35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6"/>
      <c r="AY106" s="37"/>
      <c r="AZ106" s="37"/>
      <c r="BA106" s="37"/>
      <c r="BB106" s="37"/>
      <c r="BC106" s="37"/>
      <c r="BD106" s="37"/>
      <c r="BE106" s="38"/>
    </row>
    <row r="107" spans="1:57" ht="21.75" customHeight="1">
      <c r="A107" s="69" t="s">
        <v>160</v>
      </c>
      <c r="B107" s="70"/>
      <c r="C107" s="70"/>
      <c r="D107" s="70"/>
      <c r="E107" s="70"/>
      <c r="F107" s="70"/>
      <c r="G107" s="71"/>
      <c r="H107" s="72" t="s">
        <v>161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3"/>
      <c r="AX107" s="74"/>
      <c r="AY107" s="75"/>
      <c r="AZ107" s="75"/>
      <c r="BA107" s="75"/>
      <c r="BB107" s="75"/>
      <c r="BC107" s="75"/>
      <c r="BD107" s="75"/>
      <c r="BE107" s="76"/>
    </row>
    <row r="108" spans="1:5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</sheetData>
  <sheetProtection/>
  <mergeCells count="270">
    <mergeCell ref="A97:G97"/>
    <mergeCell ref="H97:AW97"/>
    <mergeCell ref="AX97:BE97"/>
    <mergeCell ref="H99:AO99"/>
    <mergeCell ref="AQ99:AW99"/>
    <mergeCell ref="H98:AW98"/>
    <mergeCell ref="AX98:BE98"/>
    <mergeCell ref="A99:G99"/>
    <mergeCell ref="AX99:BE99"/>
    <mergeCell ref="A96:G96"/>
    <mergeCell ref="H96:AW96"/>
    <mergeCell ref="AX96:BE96"/>
    <mergeCell ref="H87:AE87"/>
    <mergeCell ref="AG87:AW87"/>
    <mergeCell ref="H92:U92"/>
    <mergeCell ref="W92:AW92"/>
    <mergeCell ref="A94:G94"/>
    <mergeCell ref="AX94:BE94"/>
    <mergeCell ref="AX89:BE89"/>
    <mergeCell ref="A55:G55"/>
    <mergeCell ref="H55:AW55"/>
    <mergeCell ref="A79:G79"/>
    <mergeCell ref="H79:AW79"/>
    <mergeCell ref="H76:AW76"/>
    <mergeCell ref="A66:G66"/>
    <mergeCell ref="A58:G58"/>
    <mergeCell ref="A77:G77"/>
    <mergeCell ref="H77:AW77"/>
    <mergeCell ref="A69:G69"/>
    <mergeCell ref="AX55:BE55"/>
    <mergeCell ref="A75:G75"/>
    <mergeCell ref="H75:AW75"/>
    <mergeCell ref="AX75:BE75"/>
    <mergeCell ref="A74:G74"/>
    <mergeCell ref="H74:AW74"/>
    <mergeCell ref="AX74:BE74"/>
    <mergeCell ref="A72:G72"/>
    <mergeCell ref="A70:G70"/>
    <mergeCell ref="H70:AW70"/>
    <mergeCell ref="H105:AT105"/>
    <mergeCell ref="AV105:AW105"/>
    <mergeCell ref="AM103:AW103"/>
    <mergeCell ref="A101:G101"/>
    <mergeCell ref="H101:AW101"/>
    <mergeCell ref="A104:G104"/>
    <mergeCell ref="H104:AW104"/>
    <mergeCell ref="H102:AW102"/>
    <mergeCell ref="AX102:BE102"/>
    <mergeCell ref="A76:G76"/>
    <mergeCell ref="H103:AK103"/>
    <mergeCell ref="A98:G98"/>
    <mergeCell ref="AX90:BE90"/>
    <mergeCell ref="H94:AM94"/>
    <mergeCell ref="AO94:AW94"/>
    <mergeCell ref="AX78:BE78"/>
    <mergeCell ref="AX81:BE81"/>
    <mergeCell ref="A87:G87"/>
    <mergeCell ref="A106:G106"/>
    <mergeCell ref="H106:AW106"/>
    <mergeCell ref="AX106:BE106"/>
    <mergeCell ref="A107:G107"/>
    <mergeCell ref="H107:AW107"/>
    <mergeCell ref="AX107:BE107"/>
    <mergeCell ref="AX104:BE104"/>
    <mergeCell ref="A105:G105"/>
    <mergeCell ref="AX105:BE105"/>
    <mergeCell ref="A100:G100"/>
    <mergeCell ref="H100:AW100"/>
    <mergeCell ref="AX100:BE100"/>
    <mergeCell ref="A103:G103"/>
    <mergeCell ref="AX103:BE103"/>
    <mergeCell ref="AX101:BE101"/>
    <mergeCell ref="A102:G102"/>
    <mergeCell ref="AX87:BE87"/>
    <mergeCell ref="A91:G91"/>
    <mergeCell ref="H91:AW91"/>
    <mergeCell ref="AX91:BE91"/>
    <mergeCell ref="A89:G89"/>
    <mergeCell ref="H89:AW89"/>
    <mergeCell ref="A90:G90"/>
    <mergeCell ref="H90:AW90"/>
    <mergeCell ref="A88:G88"/>
    <mergeCell ref="AX88:BE88"/>
    <mergeCell ref="A86:G86"/>
    <mergeCell ref="H86:AW86"/>
    <mergeCell ref="AX86:BE86"/>
    <mergeCell ref="A83:G83"/>
    <mergeCell ref="H83:AW83"/>
    <mergeCell ref="AX83:BE83"/>
    <mergeCell ref="A85:G85"/>
    <mergeCell ref="H85:AW85"/>
    <mergeCell ref="AX85:BE85"/>
    <mergeCell ref="A84:G84"/>
    <mergeCell ref="AX79:BE79"/>
    <mergeCell ref="A80:G80"/>
    <mergeCell ref="H80:AW80"/>
    <mergeCell ref="AX80:BE80"/>
    <mergeCell ref="A82:G82"/>
    <mergeCell ref="H82:AW82"/>
    <mergeCell ref="AX82:BE82"/>
    <mergeCell ref="H81:AM81"/>
    <mergeCell ref="AO81:AW81"/>
    <mergeCell ref="A81:G81"/>
    <mergeCell ref="AX77:BE77"/>
    <mergeCell ref="A78:G78"/>
    <mergeCell ref="H78:T78"/>
    <mergeCell ref="V78:AW78"/>
    <mergeCell ref="AX76:BE76"/>
    <mergeCell ref="H72:AW72"/>
    <mergeCell ref="AX72:BE72"/>
    <mergeCell ref="A73:G73"/>
    <mergeCell ref="H73:AW73"/>
    <mergeCell ref="AX73:BE73"/>
    <mergeCell ref="H69:AW69"/>
    <mergeCell ref="AX69:BE69"/>
    <mergeCell ref="AX70:BE70"/>
    <mergeCell ref="A71:G71"/>
    <mergeCell ref="H71:AW71"/>
    <mergeCell ref="AX71:BE71"/>
    <mergeCell ref="AX66:BE66"/>
    <mergeCell ref="A67:G67"/>
    <mergeCell ref="H67:AW67"/>
    <mergeCell ref="AX67:BE67"/>
    <mergeCell ref="H66:AW66"/>
    <mergeCell ref="A68:G68"/>
    <mergeCell ref="H68:AW68"/>
    <mergeCell ref="AX68:BE68"/>
    <mergeCell ref="A64:G64"/>
    <mergeCell ref="H64:AW64"/>
    <mergeCell ref="AX64:BE64"/>
    <mergeCell ref="A65:G65"/>
    <mergeCell ref="H65:AW65"/>
    <mergeCell ref="AX65:BE65"/>
    <mergeCell ref="AX62:BE62"/>
    <mergeCell ref="A63:G63"/>
    <mergeCell ref="H63:AW63"/>
    <mergeCell ref="AX63:BE63"/>
    <mergeCell ref="A62:G62"/>
    <mergeCell ref="H62:AW62"/>
    <mergeCell ref="AX60:BE60"/>
    <mergeCell ref="A61:G61"/>
    <mergeCell ref="H61:AW61"/>
    <mergeCell ref="AX61:BE61"/>
    <mergeCell ref="A60:G60"/>
    <mergeCell ref="H60:AW60"/>
    <mergeCell ref="H56:AW56"/>
    <mergeCell ref="AX58:BE58"/>
    <mergeCell ref="A59:G59"/>
    <mergeCell ref="H59:AW59"/>
    <mergeCell ref="AX59:BE59"/>
    <mergeCell ref="H58:AW58"/>
    <mergeCell ref="A54:G54"/>
    <mergeCell ref="H54:AW54"/>
    <mergeCell ref="AX54:BE54"/>
    <mergeCell ref="H84:AW84"/>
    <mergeCell ref="AX84:BE84"/>
    <mergeCell ref="AX56:BE56"/>
    <mergeCell ref="A57:G57"/>
    <mergeCell ref="H57:AW57"/>
    <mergeCell ref="AX57:BE57"/>
    <mergeCell ref="A56:G56"/>
    <mergeCell ref="A52:G52"/>
    <mergeCell ref="H52:AW52"/>
    <mergeCell ref="AX52:BE52"/>
    <mergeCell ref="A53:G53"/>
    <mergeCell ref="H53:AW53"/>
    <mergeCell ref="AX53:BE53"/>
    <mergeCell ref="A46:G46"/>
    <mergeCell ref="H46:AW46"/>
    <mergeCell ref="AX46:BE46"/>
    <mergeCell ref="A51:G51"/>
    <mergeCell ref="H51:AW51"/>
    <mergeCell ref="AX51:BE51"/>
    <mergeCell ref="A47:G47"/>
    <mergeCell ref="H47:AW47"/>
    <mergeCell ref="AX47:BE47"/>
    <mergeCell ref="A50:G50"/>
    <mergeCell ref="H50:AW50"/>
    <mergeCell ref="AX50:BE50"/>
    <mergeCell ref="A49:G49"/>
    <mergeCell ref="H49:AW49"/>
    <mergeCell ref="AX49:BE49"/>
    <mergeCell ref="A48:G48"/>
    <mergeCell ref="H48:AW48"/>
    <mergeCell ref="AX48:BE48"/>
    <mergeCell ref="AU30:BE30"/>
    <mergeCell ref="A42:BE42"/>
    <mergeCell ref="A30:D30"/>
    <mergeCell ref="A33:BE33"/>
    <mergeCell ref="A37:B37"/>
    <mergeCell ref="AF35:BE35"/>
    <mergeCell ref="A31:BE31"/>
    <mergeCell ref="O37:BE37"/>
    <mergeCell ref="U32:BE32"/>
    <mergeCell ref="V14:AA14"/>
    <mergeCell ref="AB14:AD14"/>
    <mergeCell ref="AU14:BE14"/>
    <mergeCell ref="H16:BE16"/>
    <mergeCell ref="AH14:AK14"/>
    <mergeCell ref="AM14:AO14"/>
    <mergeCell ref="A20:Y20"/>
    <mergeCell ref="W30:AA30"/>
    <mergeCell ref="AB30:AT30"/>
    <mergeCell ref="A36:BE36"/>
    <mergeCell ref="A32:T32"/>
    <mergeCell ref="A34:AE34"/>
    <mergeCell ref="AF22:BE22"/>
    <mergeCell ref="P24:BE24"/>
    <mergeCell ref="S26:BE26"/>
    <mergeCell ref="AF34:BE34"/>
    <mergeCell ref="A35:AE35"/>
    <mergeCell ref="A23:BE23"/>
    <mergeCell ref="E30:V30"/>
    <mergeCell ref="A14:U14"/>
    <mergeCell ref="A16:G16"/>
    <mergeCell ref="A18:P18"/>
    <mergeCell ref="Z20:BE20"/>
    <mergeCell ref="A15:BE15"/>
    <mergeCell ref="A17:BE17"/>
    <mergeCell ref="A19:BE19"/>
    <mergeCell ref="Q18:BE18"/>
    <mergeCell ref="AP14:AT14"/>
    <mergeCell ref="A13:BE13"/>
    <mergeCell ref="J8:BE8"/>
    <mergeCell ref="J10:BE10"/>
    <mergeCell ref="AG12:BE12"/>
    <mergeCell ref="A8:I8"/>
    <mergeCell ref="A10:I10"/>
    <mergeCell ref="A12:AF12"/>
    <mergeCell ref="A9:BE9"/>
    <mergeCell ref="A11:BE11"/>
    <mergeCell ref="A1:BE1"/>
    <mergeCell ref="A2:BE2"/>
    <mergeCell ref="A3:BE3"/>
    <mergeCell ref="A4:B4"/>
    <mergeCell ref="C4:L4"/>
    <mergeCell ref="M4:O4"/>
    <mergeCell ref="A5:BE5"/>
    <mergeCell ref="A6:BE6"/>
    <mergeCell ref="P4:T4"/>
    <mergeCell ref="U4:V4"/>
    <mergeCell ref="W4:AC4"/>
    <mergeCell ref="AD4:BE4"/>
    <mergeCell ref="A7:BE7"/>
    <mergeCell ref="A21:BE21"/>
    <mergeCell ref="A25:BE25"/>
    <mergeCell ref="A27:BE27"/>
    <mergeCell ref="A29:BE29"/>
    <mergeCell ref="A26:R26"/>
    <mergeCell ref="A28:N28"/>
    <mergeCell ref="O28:BE28"/>
    <mergeCell ref="A22:AE22"/>
    <mergeCell ref="A24:O24"/>
    <mergeCell ref="E37:J37"/>
    <mergeCell ref="K37:L37"/>
    <mergeCell ref="M37:N37"/>
    <mergeCell ref="A43:BE43"/>
    <mergeCell ref="A44:BE44"/>
    <mergeCell ref="A45:G45"/>
    <mergeCell ref="AX45:BE45"/>
    <mergeCell ref="H45:AW45"/>
    <mergeCell ref="H88:AW88"/>
    <mergeCell ref="A95:G95"/>
    <mergeCell ref="H95:AW95"/>
    <mergeCell ref="AX95:BE95"/>
    <mergeCell ref="A92:G92"/>
    <mergeCell ref="AX92:BE92"/>
    <mergeCell ref="A93:G93"/>
    <mergeCell ref="H93:AW93"/>
    <mergeCell ref="AX93:BE9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7"/>
  <sheetViews>
    <sheetView showGridLines="0" zoomScalePageLayoutView="0" workbookViewId="0" topLeftCell="A1">
      <selection activeCell="C9" sqref="C9:X9"/>
    </sheetView>
  </sheetViews>
  <sheetFormatPr defaultColWidth="1.875" defaultRowHeight="12.75"/>
  <cols>
    <col min="1" max="16384" width="1.875" style="7" customWidth="1"/>
  </cols>
  <sheetData>
    <row r="1" spans="1:68" ht="1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</row>
    <row r="2" spans="1:68" ht="12.75">
      <c r="A2" s="239" t="s">
        <v>121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</row>
    <row r="3" spans="1:68" ht="1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</row>
    <row r="4" spans="1:68" ht="12.75" customHeight="1">
      <c r="A4" s="281" t="s">
        <v>123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2" t="s">
        <v>258</v>
      </c>
      <c r="AV4" s="282"/>
      <c r="AW4" s="282"/>
      <c r="AX4" s="282"/>
      <c r="AY4" s="282"/>
      <c r="AZ4" s="282"/>
      <c r="BA4" s="282"/>
      <c r="BB4" s="282"/>
      <c r="BC4" s="282"/>
      <c r="BD4" s="281" t="s">
        <v>259</v>
      </c>
      <c r="BE4" s="281"/>
      <c r="BF4" s="20" t="s">
        <v>0</v>
      </c>
      <c r="BG4" s="246" t="s">
        <v>95</v>
      </c>
      <c r="BH4" s="246"/>
      <c r="BI4" s="246"/>
      <c r="BJ4" s="246"/>
      <c r="BK4" s="246"/>
      <c r="BL4" s="246"/>
      <c r="BM4" s="246"/>
      <c r="BN4" s="246"/>
      <c r="BO4" s="246"/>
      <c r="BP4" s="246"/>
    </row>
    <row r="5" spans="1:68" ht="12">
      <c r="A5" s="244" t="s">
        <v>122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</row>
    <row r="6" spans="1:68" ht="20.25" customHeight="1">
      <c r="A6" s="205" t="s">
        <v>42</v>
      </c>
      <c r="B6" s="205"/>
      <c r="C6" s="205" t="s">
        <v>124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 t="s">
        <v>128</v>
      </c>
      <c r="Z6" s="205"/>
      <c r="AA6" s="205"/>
      <c r="AB6" s="205"/>
      <c r="AC6" s="205" t="s">
        <v>125</v>
      </c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 t="s">
        <v>126</v>
      </c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 t="s">
        <v>131</v>
      </c>
      <c r="BF6" s="205"/>
      <c r="BG6" s="205"/>
      <c r="BH6" s="205"/>
      <c r="BI6" s="205" t="s">
        <v>132</v>
      </c>
      <c r="BJ6" s="205"/>
      <c r="BK6" s="205"/>
      <c r="BL6" s="205"/>
      <c r="BM6" s="205" t="s">
        <v>133</v>
      </c>
      <c r="BN6" s="205"/>
      <c r="BO6" s="205"/>
      <c r="BP6" s="205"/>
    </row>
    <row r="7" spans="1:68" ht="34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 t="s">
        <v>127</v>
      </c>
      <c r="AD7" s="205"/>
      <c r="AE7" s="205"/>
      <c r="AF7" s="205"/>
      <c r="AG7" s="205" t="s">
        <v>177</v>
      </c>
      <c r="AH7" s="205"/>
      <c r="AI7" s="205"/>
      <c r="AJ7" s="205"/>
      <c r="AK7" s="205"/>
      <c r="AL7" s="205"/>
      <c r="AM7" s="205"/>
      <c r="AN7" s="205"/>
      <c r="AO7" s="205" t="s">
        <v>129</v>
      </c>
      <c r="AP7" s="205"/>
      <c r="AQ7" s="205"/>
      <c r="AR7" s="205"/>
      <c r="AS7" s="205" t="s">
        <v>130</v>
      </c>
      <c r="AT7" s="205"/>
      <c r="AU7" s="205"/>
      <c r="AV7" s="205"/>
      <c r="AW7" s="205"/>
      <c r="AX7" s="205"/>
      <c r="AY7" s="205"/>
      <c r="AZ7" s="205"/>
      <c r="BA7" s="205" t="s">
        <v>129</v>
      </c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</row>
    <row r="8" spans="1:68" ht="11.25">
      <c r="A8" s="205" t="s">
        <v>0</v>
      </c>
      <c r="B8" s="205"/>
      <c r="C8" s="205" t="s">
        <v>1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 t="s">
        <v>2</v>
      </c>
      <c r="Z8" s="205"/>
      <c r="AA8" s="205"/>
      <c r="AB8" s="205"/>
      <c r="AC8" s="205" t="s">
        <v>7</v>
      </c>
      <c r="AD8" s="205"/>
      <c r="AE8" s="205"/>
      <c r="AF8" s="205"/>
      <c r="AG8" s="205" t="s">
        <v>8</v>
      </c>
      <c r="AH8" s="205"/>
      <c r="AI8" s="205"/>
      <c r="AJ8" s="205"/>
      <c r="AK8" s="205" t="s">
        <v>9</v>
      </c>
      <c r="AL8" s="205"/>
      <c r="AM8" s="205"/>
      <c r="AN8" s="205"/>
      <c r="AO8" s="205" t="s">
        <v>10</v>
      </c>
      <c r="AP8" s="205"/>
      <c r="AQ8" s="205"/>
      <c r="AR8" s="205"/>
      <c r="AS8" s="205" t="s">
        <v>11</v>
      </c>
      <c r="AT8" s="205"/>
      <c r="AU8" s="205"/>
      <c r="AV8" s="205"/>
      <c r="AW8" s="205" t="s">
        <v>12</v>
      </c>
      <c r="AX8" s="205"/>
      <c r="AY8" s="205"/>
      <c r="AZ8" s="205"/>
      <c r="BA8" s="205" t="s">
        <v>13</v>
      </c>
      <c r="BB8" s="205"/>
      <c r="BC8" s="205"/>
      <c r="BD8" s="205"/>
      <c r="BE8" s="205" t="s">
        <v>14</v>
      </c>
      <c r="BF8" s="205"/>
      <c r="BG8" s="205"/>
      <c r="BH8" s="205"/>
      <c r="BI8" s="205" t="s">
        <v>15</v>
      </c>
      <c r="BJ8" s="205"/>
      <c r="BK8" s="205"/>
      <c r="BL8" s="205"/>
      <c r="BM8" s="205" t="s">
        <v>16</v>
      </c>
      <c r="BN8" s="205"/>
      <c r="BO8" s="205"/>
      <c r="BP8" s="205"/>
    </row>
    <row r="9" spans="1:68" ht="56.25" customHeight="1">
      <c r="A9" s="267" t="s">
        <v>0</v>
      </c>
      <c r="B9" s="267"/>
      <c r="C9" s="268" t="s">
        <v>266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70"/>
      <c r="Y9" s="274" t="s">
        <v>257</v>
      </c>
      <c r="Z9" s="274"/>
      <c r="AA9" s="274"/>
      <c r="AB9" s="274"/>
      <c r="AC9" s="165">
        <v>20000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>
        <v>20000</v>
      </c>
      <c r="AP9" s="165"/>
      <c r="AQ9" s="165"/>
      <c r="AR9" s="165"/>
      <c r="AS9" s="165">
        <f>19600*0.13</f>
        <v>2548</v>
      </c>
      <c r="AT9" s="165"/>
      <c r="AU9" s="165"/>
      <c r="AV9" s="165"/>
      <c r="AW9" s="165"/>
      <c r="AX9" s="165"/>
      <c r="AY9" s="165"/>
      <c r="AZ9" s="165"/>
      <c r="BA9" s="165">
        <v>2548</v>
      </c>
      <c r="BB9" s="165"/>
      <c r="BC9" s="165"/>
      <c r="BD9" s="165"/>
      <c r="BE9" s="165">
        <f aca="true" t="shared" si="0" ref="BE9:BE16">AO9-BA9</f>
        <v>17452</v>
      </c>
      <c r="BF9" s="165"/>
      <c r="BG9" s="165"/>
      <c r="BH9" s="165"/>
      <c r="BI9" s="274" t="s">
        <v>264</v>
      </c>
      <c r="BJ9" s="274"/>
      <c r="BK9" s="274"/>
      <c r="BL9" s="274"/>
      <c r="BM9" s="274"/>
      <c r="BN9" s="274"/>
      <c r="BO9" s="274"/>
      <c r="BP9" s="274"/>
    </row>
    <row r="10" spans="1:68" ht="11.25">
      <c r="A10" s="213"/>
      <c r="B10" s="213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13"/>
      <c r="Z10" s="213"/>
      <c r="AA10" s="213"/>
      <c r="AB10" s="213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>
        <f t="shared" si="0"/>
        <v>0</v>
      </c>
      <c r="BF10" s="211"/>
      <c r="BG10" s="211"/>
      <c r="BH10" s="211"/>
      <c r="BI10" s="213"/>
      <c r="BJ10" s="213"/>
      <c r="BK10" s="213"/>
      <c r="BL10" s="213"/>
      <c r="BM10" s="213"/>
      <c r="BN10" s="213"/>
      <c r="BO10" s="213"/>
      <c r="BP10" s="213"/>
    </row>
    <row r="11" spans="1:68" ht="11.25">
      <c r="A11" s="213"/>
      <c r="B11" s="213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13"/>
      <c r="Z11" s="213"/>
      <c r="AA11" s="213"/>
      <c r="AB11" s="213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>
        <f t="shared" si="0"/>
        <v>0</v>
      </c>
      <c r="BF11" s="211"/>
      <c r="BG11" s="211"/>
      <c r="BH11" s="211"/>
      <c r="BI11" s="213"/>
      <c r="BJ11" s="213"/>
      <c r="BK11" s="213"/>
      <c r="BL11" s="213"/>
      <c r="BM11" s="213"/>
      <c r="BN11" s="213"/>
      <c r="BO11" s="213"/>
      <c r="BP11" s="213"/>
    </row>
    <row r="12" spans="1:68" ht="11.25">
      <c r="A12" s="213"/>
      <c r="B12" s="213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13"/>
      <c r="Z12" s="213"/>
      <c r="AA12" s="213"/>
      <c r="AB12" s="213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>
        <f t="shared" si="0"/>
        <v>0</v>
      </c>
      <c r="BF12" s="211"/>
      <c r="BG12" s="211"/>
      <c r="BH12" s="211"/>
      <c r="BI12" s="213"/>
      <c r="BJ12" s="213"/>
      <c r="BK12" s="213"/>
      <c r="BL12" s="213"/>
      <c r="BM12" s="213"/>
      <c r="BN12" s="213"/>
      <c r="BO12" s="213"/>
      <c r="BP12" s="213"/>
    </row>
    <row r="13" spans="1:68" ht="11.25">
      <c r="A13" s="213"/>
      <c r="B13" s="213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13"/>
      <c r="Z13" s="213"/>
      <c r="AA13" s="213"/>
      <c r="AB13" s="213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>
        <f t="shared" si="0"/>
        <v>0</v>
      </c>
      <c r="BF13" s="211"/>
      <c r="BG13" s="211"/>
      <c r="BH13" s="211"/>
      <c r="BI13" s="213"/>
      <c r="BJ13" s="213"/>
      <c r="BK13" s="213"/>
      <c r="BL13" s="213"/>
      <c r="BM13" s="213"/>
      <c r="BN13" s="213"/>
      <c r="BO13" s="213"/>
      <c r="BP13" s="213"/>
    </row>
    <row r="14" spans="1:68" ht="11.25">
      <c r="A14" s="213"/>
      <c r="B14" s="213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13"/>
      <c r="Z14" s="213"/>
      <c r="AA14" s="213"/>
      <c r="AB14" s="213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>
        <f t="shared" si="0"/>
        <v>0</v>
      </c>
      <c r="BF14" s="211"/>
      <c r="BG14" s="211"/>
      <c r="BH14" s="211"/>
      <c r="BI14" s="213"/>
      <c r="BJ14" s="213"/>
      <c r="BK14" s="213"/>
      <c r="BL14" s="213"/>
      <c r="BM14" s="213"/>
      <c r="BN14" s="213"/>
      <c r="BO14" s="213"/>
      <c r="BP14" s="213"/>
    </row>
    <row r="15" spans="1:68" ht="11.25">
      <c r="A15" s="213"/>
      <c r="B15" s="213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13"/>
      <c r="Z15" s="213"/>
      <c r="AA15" s="213"/>
      <c r="AB15" s="213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>
        <f t="shared" si="0"/>
        <v>0</v>
      </c>
      <c r="BF15" s="211"/>
      <c r="BG15" s="211"/>
      <c r="BH15" s="211"/>
      <c r="BI15" s="213"/>
      <c r="BJ15" s="213"/>
      <c r="BK15" s="213"/>
      <c r="BL15" s="213"/>
      <c r="BM15" s="213"/>
      <c r="BN15" s="213"/>
      <c r="BO15" s="213"/>
      <c r="BP15" s="213"/>
    </row>
    <row r="16" spans="1:68" s="21" customFormat="1" ht="41.25" customHeight="1">
      <c r="A16" s="278" t="s">
        <v>178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80"/>
      <c r="Y16" s="267" t="s">
        <v>32</v>
      </c>
      <c r="Z16" s="267"/>
      <c r="AA16" s="267"/>
      <c r="AB16" s="267"/>
      <c r="AC16" s="266">
        <v>20000</v>
      </c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>
        <v>20000</v>
      </c>
      <c r="AP16" s="266"/>
      <c r="AQ16" s="266"/>
      <c r="AR16" s="266"/>
      <c r="AS16" s="266">
        <v>2548</v>
      </c>
      <c r="AT16" s="266"/>
      <c r="AU16" s="266"/>
      <c r="AV16" s="266"/>
      <c r="AW16" s="266"/>
      <c r="AX16" s="266"/>
      <c r="AY16" s="266"/>
      <c r="AZ16" s="266"/>
      <c r="BA16" s="266">
        <v>2548</v>
      </c>
      <c r="BB16" s="266"/>
      <c r="BC16" s="266"/>
      <c r="BD16" s="266"/>
      <c r="BE16" s="266">
        <f t="shared" si="0"/>
        <v>17452</v>
      </c>
      <c r="BF16" s="266"/>
      <c r="BG16" s="266"/>
      <c r="BH16" s="266"/>
      <c r="BI16" s="267" t="s">
        <v>32</v>
      </c>
      <c r="BJ16" s="267"/>
      <c r="BK16" s="267"/>
      <c r="BL16" s="267"/>
      <c r="BM16" s="267" t="s">
        <v>32</v>
      </c>
      <c r="BN16" s="267"/>
      <c r="BO16" s="267"/>
      <c r="BP16" s="267"/>
    </row>
    <row r="17" spans="1:68" s="21" customFormat="1" ht="41.25" customHeight="1">
      <c r="A17" s="278" t="s">
        <v>179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80"/>
      <c r="Y17" s="267"/>
      <c r="Z17" s="267"/>
      <c r="AA17" s="267"/>
      <c r="AB17" s="267"/>
      <c r="AC17" s="266">
        <v>20000</v>
      </c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>
        <v>20000</v>
      </c>
      <c r="AP17" s="266"/>
      <c r="AQ17" s="266"/>
      <c r="AR17" s="266"/>
      <c r="AS17" s="266">
        <v>2548</v>
      </c>
      <c r="AT17" s="266"/>
      <c r="AU17" s="266"/>
      <c r="AV17" s="266"/>
      <c r="AW17" s="266"/>
      <c r="AX17" s="266"/>
      <c r="AY17" s="266"/>
      <c r="AZ17" s="266"/>
      <c r="BA17" s="266">
        <v>2548</v>
      </c>
      <c r="BB17" s="266"/>
      <c r="BC17" s="266"/>
      <c r="BD17" s="266"/>
      <c r="BE17" s="266">
        <v>17452</v>
      </c>
      <c r="BF17" s="266"/>
      <c r="BG17" s="266"/>
      <c r="BH17" s="266"/>
      <c r="BI17" s="267" t="s">
        <v>32</v>
      </c>
      <c r="BJ17" s="267"/>
      <c r="BK17" s="267"/>
      <c r="BL17" s="267"/>
      <c r="BM17" s="267" t="s">
        <v>32</v>
      </c>
      <c r="BN17" s="267"/>
      <c r="BO17" s="267"/>
      <c r="BP17" s="267"/>
    </row>
  </sheetData>
  <sheetProtection/>
  <mergeCells count="151">
    <mergeCell ref="BI17:BL17"/>
    <mergeCell ref="AO17:AR17"/>
    <mergeCell ref="BM15:BP15"/>
    <mergeCell ref="BI16:BL16"/>
    <mergeCell ref="BM16:BP16"/>
    <mergeCell ref="BM17:BP17"/>
    <mergeCell ref="AW17:AZ17"/>
    <mergeCell ref="BA17:BD17"/>
    <mergeCell ref="BE15:BH15"/>
    <mergeCell ref="AS15:AV15"/>
    <mergeCell ref="BI15:BL15"/>
    <mergeCell ref="BA16:BD16"/>
    <mergeCell ref="BE16:BH16"/>
    <mergeCell ref="BA15:BD15"/>
    <mergeCell ref="Y17:AB17"/>
    <mergeCell ref="AC17:AF17"/>
    <mergeCell ref="AG17:AJ17"/>
    <mergeCell ref="AK17:AN17"/>
    <mergeCell ref="BE17:BH17"/>
    <mergeCell ref="AK16:AN16"/>
    <mergeCell ref="AC15:AF15"/>
    <mergeCell ref="AG15:AJ15"/>
    <mergeCell ref="AK15:AN15"/>
    <mergeCell ref="AW15:AZ15"/>
    <mergeCell ref="AS17:AV17"/>
    <mergeCell ref="AO16:AR16"/>
    <mergeCell ref="AS16:AV16"/>
    <mergeCell ref="AW16:AZ16"/>
    <mergeCell ref="AO15:AR15"/>
    <mergeCell ref="AG14:AJ14"/>
    <mergeCell ref="A15:B15"/>
    <mergeCell ref="Y15:AB15"/>
    <mergeCell ref="Y16:AB16"/>
    <mergeCell ref="AC16:AF16"/>
    <mergeCell ref="C15:X15"/>
    <mergeCell ref="AW14:AZ14"/>
    <mergeCell ref="BA14:BD14"/>
    <mergeCell ref="BE14:BH14"/>
    <mergeCell ref="BM14:BP14"/>
    <mergeCell ref="BI14:BL14"/>
    <mergeCell ref="A16:X16"/>
    <mergeCell ref="AG16:AJ16"/>
    <mergeCell ref="C14:X14"/>
    <mergeCell ref="Y14:AB14"/>
    <mergeCell ref="AC14:AF14"/>
    <mergeCell ref="A13:B13"/>
    <mergeCell ref="C13:X13"/>
    <mergeCell ref="Y13:AB13"/>
    <mergeCell ref="A14:B14"/>
    <mergeCell ref="BM13:BP13"/>
    <mergeCell ref="AK14:AN14"/>
    <mergeCell ref="AO14:AR14"/>
    <mergeCell ref="AS14:AV14"/>
    <mergeCell ref="AS13:AV13"/>
    <mergeCell ref="BE13:BH13"/>
    <mergeCell ref="BI13:BL13"/>
    <mergeCell ref="BA13:BD13"/>
    <mergeCell ref="AC13:AF13"/>
    <mergeCell ref="AG13:AJ13"/>
    <mergeCell ref="AK13:AN13"/>
    <mergeCell ref="AO13:AR13"/>
    <mergeCell ref="AW13:AZ13"/>
    <mergeCell ref="C9:X9"/>
    <mergeCell ref="Y9:AB9"/>
    <mergeCell ref="C10:X10"/>
    <mergeCell ref="Y10:AB10"/>
    <mergeCell ref="A9:B9"/>
    <mergeCell ref="A12:B12"/>
    <mergeCell ref="C12:X12"/>
    <mergeCell ref="Y12:AB12"/>
    <mergeCell ref="BM12:BP12"/>
    <mergeCell ref="AW12:AZ12"/>
    <mergeCell ref="BA12:BD12"/>
    <mergeCell ref="BE12:BH12"/>
    <mergeCell ref="BI12:BL12"/>
    <mergeCell ref="A6:B7"/>
    <mergeCell ref="Y6:AB7"/>
    <mergeCell ref="C6:X7"/>
    <mergeCell ref="A10:B10"/>
    <mergeCell ref="Y8:AB8"/>
    <mergeCell ref="AS7:AV7"/>
    <mergeCell ref="BA7:BD7"/>
    <mergeCell ref="C8:X8"/>
    <mergeCell ref="AC8:AF8"/>
    <mergeCell ref="AG8:AJ8"/>
    <mergeCell ref="AK8:AN8"/>
    <mergeCell ref="AO8:AR8"/>
    <mergeCell ref="AC7:AF7"/>
    <mergeCell ref="AW11:AZ11"/>
    <mergeCell ref="BA11:BD11"/>
    <mergeCell ref="AW10:AZ10"/>
    <mergeCell ref="BE9:BH9"/>
    <mergeCell ref="BA10:BD10"/>
    <mergeCell ref="AW7:AZ7"/>
    <mergeCell ref="BM11:BP11"/>
    <mergeCell ref="BE11:BH11"/>
    <mergeCell ref="BI11:BL11"/>
    <mergeCell ref="BE6:BH7"/>
    <mergeCell ref="BI6:BL7"/>
    <mergeCell ref="BI9:BL9"/>
    <mergeCell ref="BE10:BH10"/>
    <mergeCell ref="BI10:BL10"/>
    <mergeCell ref="BM9:BP9"/>
    <mergeCell ref="BE8:BH8"/>
    <mergeCell ref="A11:B11"/>
    <mergeCell ref="AC11:AF11"/>
    <mergeCell ref="AG11:AJ11"/>
    <mergeCell ref="AK11:AN11"/>
    <mergeCell ref="C11:X11"/>
    <mergeCell ref="Y11:AB11"/>
    <mergeCell ref="AC9:AF9"/>
    <mergeCell ref="AG9:AJ9"/>
    <mergeCell ref="AO9:AR9"/>
    <mergeCell ref="AC10:AF10"/>
    <mergeCell ref="AG10:AJ10"/>
    <mergeCell ref="AK9:AN9"/>
    <mergeCell ref="AS12:AV12"/>
    <mergeCell ref="AC12:AF12"/>
    <mergeCell ref="AS11:AV11"/>
    <mergeCell ref="AS10:AV10"/>
    <mergeCell ref="AO11:AR11"/>
    <mergeCell ref="AG12:AJ12"/>
    <mergeCell ref="AO12:AR12"/>
    <mergeCell ref="AK12:AN12"/>
    <mergeCell ref="BI8:BL8"/>
    <mergeCell ref="AK10:AN10"/>
    <mergeCell ref="AO10:AR10"/>
    <mergeCell ref="AW9:AZ9"/>
    <mergeCell ref="BA9:BD9"/>
    <mergeCell ref="AW8:AZ8"/>
    <mergeCell ref="AS9:AV9"/>
    <mergeCell ref="BM10:BP10"/>
    <mergeCell ref="AC6:AR6"/>
    <mergeCell ref="A5:BP5"/>
    <mergeCell ref="A8:B8"/>
    <mergeCell ref="AG7:AJ7"/>
    <mergeCell ref="AK7:AN7"/>
    <mergeCell ref="AO7:AR7"/>
    <mergeCell ref="AS8:AV8"/>
    <mergeCell ref="BM8:BP8"/>
    <mergeCell ref="BA8:BD8"/>
    <mergeCell ref="AS6:BD6"/>
    <mergeCell ref="A17:X17"/>
    <mergeCell ref="A1:BP1"/>
    <mergeCell ref="A2:BP2"/>
    <mergeCell ref="A3:BP3"/>
    <mergeCell ref="A4:AT4"/>
    <mergeCell ref="AU4:BC4"/>
    <mergeCell ref="BD4:BE4"/>
    <mergeCell ref="BG4:BP4"/>
    <mergeCell ref="BM6:BP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6"/>
  <sheetViews>
    <sheetView showGridLines="0" zoomScalePageLayoutView="0" workbookViewId="0" topLeftCell="A1">
      <selection activeCell="AE22" sqref="AE22:AI22"/>
    </sheetView>
  </sheetViews>
  <sheetFormatPr defaultColWidth="1.875" defaultRowHeight="12.75"/>
  <cols>
    <col min="1" max="1" width="1.875" style="1" customWidth="1"/>
    <col min="2" max="2" width="2.375" style="1" customWidth="1"/>
    <col min="3" max="5" width="1.875" style="1" customWidth="1"/>
    <col min="6" max="6" width="3.625" style="1" customWidth="1"/>
    <col min="7" max="8" width="1.875" style="1" customWidth="1"/>
    <col min="9" max="9" width="2.625" style="1" customWidth="1"/>
    <col min="10" max="12" width="1.875" style="1" customWidth="1"/>
    <col min="13" max="13" width="1.37890625" style="1" customWidth="1"/>
    <col min="14" max="15" width="1.875" style="1" customWidth="1"/>
    <col min="16" max="16" width="6.00390625" style="1" customWidth="1"/>
    <col min="17" max="17" width="1.875" style="1" hidden="1" customWidth="1"/>
    <col min="18" max="18" width="4.875" style="1" hidden="1" customWidth="1"/>
    <col min="19" max="19" width="0.74609375" style="1" hidden="1" customWidth="1"/>
    <col min="20" max="20" width="0.12890625" style="1" hidden="1" customWidth="1"/>
    <col min="21" max="21" width="0.74609375" style="1" customWidth="1"/>
    <col min="22" max="22" width="1.25" style="1" customWidth="1"/>
    <col min="23" max="23" width="1.625" style="1" customWidth="1"/>
    <col min="24" max="24" width="1.875" style="1" customWidth="1"/>
    <col min="25" max="25" width="1.25" style="1" customWidth="1"/>
    <col min="26" max="29" width="1.875" style="1" customWidth="1"/>
    <col min="30" max="30" width="1.625" style="1" customWidth="1"/>
    <col min="31" max="32" width="1.875" style="1" customWidth="1"/>
    <col min="33" max="33" width="1.25" style="1" customWidth="1"/>
    <col min="34" max="34" width="0.37109375" style="1" hidden="1" customWidth="1"/>
    <col min="35" max="35" width="1.00390625" style="1" hidden="1" customWidth="1"/>
    <col min="36" max="51" width="1.875" style="1" customWidth="1"/>
    <col min="52" max="52" width="1.625" style="1" customWidth="1"/>
    <col min="53" max="53" width="1.875" style="1" customWidth="1"/>
    <col min="54" max="54" width="2.00390625" style="1" customWidth="1"/>
    <col min="55" max="56" width="1.875" style="1" customWidth="1"/>
    <col min="57" max="57" width="2.75390625" style="1" customWidth="1"/>
    <col min="58" max="58" width="5.00390625" style="1" customWidth="1"/>
    <col min="59" max="59" width="1.625" style="1" customWidth="1"/>
    <col min="60" max="63" width="1.875" style="1" customWidth="1"/>
    <col min="64" max="64" width="3.375" style="1" customWidth="1"/>
    <col min="65" max="68" width="1.875" style="1" customWidth="1"/>
    <col min="69" max="69" width="5.625" style="1" customWidth="1"/>
    <col min="70" max="16384" width="1.875" style="1" customWidth="1"/>
  </cols>
  <sheetData>
    <row r="1" spans="1:69" ht="13.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</row>
    <row r="2" spans="1:69" ht="12" customHeight="1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</row>
    <row r="3" spans="1:69" ht="6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</row>
    <row r="4" spans="1:69" ht="12" customHeight="1">
      <c r="A4" s="104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</row>
    <row r="5" spans="1:132" ht="10.5" customHeight="1">
      <c r="A5" s="105" t="s">
        <v>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</row>
    <row r="6" spans="1:132" ht="10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78" t="s">
        <v>19</v>
      </c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80"/>
      <c r="BR6" s="108" t="s">
        <v>40</v>
      </c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 t="s">
        <v>41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9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</row>
    <row r="7" spans="1:132" ht="22.5" customHeight="1">
      <c r="A7" s="81" t="s">
        <v>18</v>
      </c>
      <c r="B7" s="81"/>
      <c r="C7" s="81" t="s">
        <v>23</v>
      </c>
      <c r="D7" s="81"/>
      <c r="E7" s="81"/>
      <c r="F7" s="81"/>
      <c r="G7" s="81" t="s">
        <v>24</v>
      </c>
      <c r="H7" s="81"/>
      <c r="I7" s="81"/>
      <c r="J7" s="81" t="s">
        <v>25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 t="s">
        <v>48</v>
      </c>
      <c r="W7" s="81"/>
      <c r="X7" s="81"/>
      <c r="Y7" s="81"/>
      <c r="Z7" s="81" t="s">
        <v>34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 t="s">
        <v>26</v>
      </c>
      <c r="AP7" s="81"/>
      <c r="AQ7" s="81"/>
      <c r="AR7" s="81"/>
      <c r="AS7" s="81"/>
      <c r="AT7" s="81" t="s">
        <v>27</v>
      </c>
      <c r="AU7" s="81"/>
      <c r="AV7" s="81"/>
      <c r="AW7" s="81"/>
      <c r="AX7" s="81"/>
      <c r="AY7" s="81" t="s">
        <v>28</v>
      </c>
      <c r="AZ7" s="81"/>
      <c r="BA7" s="81"/>
      <c r="BB7" s="81"/>
      <c r="BC7" s="81" t="s">
        <v>29</v>
      </c>
      <c r="BD7" s="81"/>
      <c r="BE7" s="81"/>
      <c r="BF7" s="81"/>
      <c r="BG7" s="81"/>
      <c r="BH7" s="81" t="s">
        <v>162</v>
      </c>
      <c r="BI7" s="81"/>
      <c r="BJ7" s="81"/>
      <c r="BK7" s="81"/>
      <c r="BL7" s="81"/>
      <c r="BM7" s="81" t="s">
        <v>30</v>
      </c>
      <c r="BN7" s="81"/>
      <c r="BO7" s="81"/>
      <c r="BP7" s="81"/>
      <c r="BQ7" s="81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9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</row>
    <row r="8" spans="1:132" ht="54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 t="s">
        <v>20</v>
      </c>
      <c r="AA8" s="81"/>
      <c r="AB8" s="81"/>
      <c r="AC8" s="81"/>
      <c r="AD8" s="81"/>
      <c r="AE8" s="81" t="s">
        <v>21</v>
      </c>
      <c r="AF8" s="81"/>
      <c r="AG8" s="81"/>
      <c r="AH8" s="81"/>
      <c r="AI8" s="81"/>
      <c r="AJ8" s="81" t="s">
        <v>22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108" t="s">
        <v>43</v>
      </c>
      <c r="BS8" s="108"/>
      <c r="BT8" s="108"/>
      <c r="BU8" s="108"/>
      <c r="BV8" s="108"/>
      <c r="BW8" s="108"/>
      <c r="BX8" s="108"/>
      <c r="BY8" s="108" t="s">
        <v>182</v>
      </c>
      <c r="BZ8" s="108"/>
      <c r="CA8" s="108"/>
      <c r="CB8" s="108"/>
      <c r="CC8" s="108"/>
      <c r="CD8" s="108"/>
      <c r="CE8" s="108"/>
      <c r="CF8" s="108" t="s">
        <v>163</v>
      </c>
      <c r="CG8" s="108"/>
      <c r="CH8" s="108"/>
      <c r="CI8" s="108"/>
      <c r="CJ8" s="108"/>
      <c r="CK8" s="108"/>
      <c r="CL8" s="108"/>
      <c r="CM8" s="108"/>
      <c r="CN8" s="108" t="s">
        <v>43</v>
      </c>
      <c r="CO8" s="108"/>
      <c r="CP8" s="108"/>
      <c r="CQ8" s="108"/>
      <c r="CR8" s="108"/>
      <c r="CS8" s="108"/>
      <c r="CT8" s="108"/>
      <c r="CU8" s="108" t="s">
        <v>164</v>
      </c>
      <c r="CV8" s="108"/>
      <c r="CW8" s="108"/>
      <c r="CX8" s="108"/>
      <c r="CY8" s="108"/>
      <c r="CZ8" s="108"/>
      <c r="DA8" s="108"/>
      <c r="DB8" s="109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</row>
    <row r="9" spans="1:132" ht="9.75" customHeight="1">
      <c r="A9" s="98" t="s">
        <v>0</v>
      </c>
      <c r="B9" s="98"/>
      <c r="C9" s="98" t="s">
        <v>1</v>
      </c>
      <c r="D9" s="98"/>
      <c r="E9" s="98"/>
      <c r="F9" s="98"/>
      <c r="G9" s="98" t="s">
        <v>2</v>
      </c>
      <c r="H9" s="98"/>
      <c r="I9" s="98"/>
      <c r="J9" s="98" t="s">
        <v>7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 t="s">
        <v>8</v>
      </c>
      <c r="W9" s="98"/>
      <c r="X9" s="98"/>
      <c r="Y9" s="98"/>
      <c r="Z9" s="98" t="s">
        <v>9</v>
      </c>
      <c r="AA9" s="98"/>
      <c r="AB9" s="98"/>
      <c r="AC9" s="98"/>
      <c r="AD9" s="98"/>
      <c r="AE9" s="98" t="s">
        <v>10</v>
      </c>
      <c r="AF9" s="98"/>
      <c r="AG9" s="98"/>
      <c r="AH9" s="98"/>
      <c r="AI9" s="98"/>
      <c r="AJ9" s="98" t="s">
        <v>11</v>
      </c>
      <c r="AK9" s="98"/>
      <c r="AL9" s="98"/>
      <c r="AM9" s="98"/>
      <c r="AN9" s="98"/>
      <c r="AO9" s="98" t="s">
        <v>12</v>
      </c>
      <c r="AP9" s="98"/>
      <c r="AQ9" s="98"/>
      <c r="AR9" s="98"/>
      <c r="AS9" s="98"/>
      <c r="AT9" s="98" t="s">
        <v>13</v>
      </c>
      <c r="AU9" s="98"/>
      <c r="AV9" s="98"/>
      <c r="AW9" s="98"/>
      <c r="AX9" s="98"/>
      <c r="AY9" s="98" t="s">
        <v>14</v>
      </c>
      <c r="AZ9" s="98"/>
      <c r="BA9" s="98"/>
      <c r="BB9" s="98"/>
      <c r="BC9" s="98" t="s">
        <v>15</v>
      </c>
      <c r="BD9" s="98"/>
      <c r="BE9" s="98"/>
      <c r="BF9" s="98"/>
      <c r="BG9" s="98"/>
      <c r="BH9" s="98" t="s">
        <v>16</v>
      </c>
      <c r="BI9" s="98"/>
      <c r="BJ9" s="98"/>
      <c r="BK9" s="98"/>
      <c r="BL9" s="98"/>
      <c r="BM9" s="98" t="s">
        <v>17</v>
      </c>
      <c r="BN9" s="98"/>
      <c r="BO9" s="98"/>
      <c r="BP9" s="98"/>
      <c r="BQ9" s="98"/>
      <c r="BR9" s="110" t="s">
        <v>35</v>
      </c>
      <c r="BS9" s="111"/>
      <c r="BT9" s="111"/>
      <c r="BU9" s="111"/>
      <c r="BV9" s="111"/>
      <c r="BW9" s="111"/>
      <c r="BX9" s="112"/>
      <c r="BY9" s="110" t="s">
        <v>36</v>
      </c>
      <c r="BZ9" s="111"/>
      <c r="CA9" s="111"/>
      <c r="CB9" s="111"/>
      <c r="CC9" s="111"/>
      <c r="CD9" s="111"/>
      <c r="CE9" s="112"/>
      <c r="CF9" s="110" t="s">
        <v>37</v>
      </c>
      <c r="CG9" s="111"/>
      <c r="CH9" s="111"/>
      <c r="CI9" s="111"/>
      <c r="CJ9" s="111"/>
      <c r="CK9" s="111"/>
      <c r="CL9" s="111"/>
      <c r="CM9" s="112"/>
      <c r="CN9" s="110" t="s">
        <v>38</v>
      </c>
      <c r="CO9" s="111"/>
      <c r="CP9" s="111"/>
      <c r="CQ9" s="111"/>
      <c r="CR9" s="111"/>
      <c r="CS9" s="111"/>
      <c r="CT9" s="112"/>
      <c r="CU9" s="110" t="s">
        <v>39</v>
      </c>
      <c r="CV9" s="111"/>
      <c r="CW9" s="111"/>
      <c r="CX9" s="111"/>
      <c r="CY9" s="111"/>
      <c r="CZ9" s="111"/>
      <c r="DA9" s="111"/>
      <c r="DB9" s="123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</row>
    <row r="10" spans="1:132" ht="32.25" customHeight="1">
      <c r="A10" s="99" t="s">
        <v>0</v>
      </c>
      <c r="B10" s="99"/>
      <c r="C10" s="100">
        <v>41649</v>
      </c>
      <c r="D10" s="100"/>
      <c r="E10" s="100"/>
      <c r="F10" s="100"/>
      <c r="G10" s="94" t="s">
        <v>288</v>
      </c>
      <c r="H10" s="94"/>
      <c r="I10" s="94"/>
      <c r="J10" s="97" t="s">
        <v>289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4"/>
      <c r="W10" s="94"/>
      <c r="X10" s="94"/>
      <c r="Y10" s="94"/>
      <c r="Z10" s="96">
        <f>ROUND(2560/1.18,2)</f>
        <v>2169.49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>
        <f aca="true" t="shared" si="0" ref="AJ10:AJ30">Z10</f>
        <v>2169.49</v>
      </c>
      <c r="AK10" s="96"/>
      <c r="AL10" s="96"/>
      <c r="AM10" s="96"/>
      <c r="AN10" s="96"/>
      <c r="AO10" s="96">
        <f>ROUND(AJ10*18%,2)</f>
        <v>390.51</v>
      </c>
      <c r="AP10" s="96"/>
      <c r="AQ10" s="96"/>
      <c r="AR10" s="96"/>
      <c r="AS10" s="96"/>
      <c r="AT10" s="96">
        <f aca="true" t="shared" si="1" ref="AT10:AT31">AJ10+AO10</f>
        <v>2560</v>
      </c>
      <c r="AU10" s="96"/>
      <c r="AV10" s="96"/>
      <c r="AW10" s="96"/>
      <c r="AX10" s="96"/>
      <c r="AY10" s="96">
        <v>1</v>
      </c>
      <c r="AZ10" s="96"/>
      <c r="BA10" s="96"/>
      <c r="BB10" s="96"/>
      <c r="BC10" s="96">
        <f aca="true" t="shared" si="2" ref="BC10:BC30">AJ10*AY10</f>
        <v>2169.49</v>
      </c>
      <c r="BD10" s="96"/>
      <c r="BE10" s="96"/>
      <c r="BF10" s="96"/>
      <c r="BG10" s="96"/>
      <c r="BH10" s="96">
        <f aca="true" t="shared" si="3" ref="BH10:BH30">AO10*AY10</f>
        <v>390.51</v>
      </c>
      <c r="BI10" s="96"/>
      <c r="BJ10" s="96"/>
      <c r="BK10" s="96"/>
      <c r="BL10" s="96"/>
      <c r="BM10" s="96">
        <f aca="true" t="shared" si="4" ref="BM10:BM30">BC10+BH10</f>
        <v>2560</v>
      </c>
      <c r="BN10" s="96"/>
      <c r="BO10" s="96"/>
      <c r="BP10" s="96"/>
      <c r="BQ10" s="96"/>
      <c r="BR10" s="116">
        <f>AY10</f>
        <v>1</v>
      </c>
      <c r="BS10" s="117"/>
      <c r="BT10" s="117"/>
      <c r="BU10" s="117"/>
      <c r="BV10" s="117"/>
      <c r="BW10" s="117"/>
      <c r="BX10" s="118"/>
      <c r="BY10" s="116">
        <f aca="true" t="shared" si="5" ref="BY10:BY30">AJ10*BR10</f>
        <v>2169.49</v>
      </c>
      <c r="BZ10" s="117"/>
      <c r="CA10" s="117"/>
      <c r="CB10" s="117"/>
      <c r="CC10" s="117"/>
      <c r="CD10" s="117"/>
      <c r="CE10" s="118"/>
      <c r="CF10" s="116">
        <f>BH10</f>
        <v>390.51</v>
      </c>
      <c r="CG10" s="117"/>
      <c r="CH10" s="117"/>
      <c r="CI10" s="117"/>
      <c r="CJ10" s="117"/>
      <c r="CK10" s="117"/>
      <c r="CL10" s="117"/>
      <c r="CM10" s="118"/>
      <c r="CN10" s="119"/>
      <c r="CO10" s="120"/>
      <c r="CP10" s="120"/>
      <c r="CQ10" s="120"/>
      <c r="CR10" s="120"/>
      <c r="CS10" s="120"/>
      <c r="CT10" s="121"/>
      <c r="CU10" s="119">
        <f aca="true" t="shared" si="6" ref="CU10:CU30">AJ10*CN10</f>
        <v>0</v>
      </c>
      <c r="CV10" s="120"/>
      <c r="CW10" s="120"/>
      <c r="CX10" s="120"/>
      <c r="CY10" s="120"/>
      <c r="CZ10" s="120"/>
      <c r="DA10" s="120"/>
      <c r="DB10" s="106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</row>
    <row r="11" spans="1:132" ht="30.75" customHeight="1">
      <c r="A11" s="99" t="s">
        <v>1</v>
      </c>
      <c r="B11" s="99"/>
      <c r="C11" s="100">
        <v>41649</v>
      </c>
      <c r="D11" s="100"/>
      <c r="E11" s="100"/>
      <c r="F11" s="100"/>
      <c r="G11" s="94" t="s">
        <v>290</v>
      </c>
      <c r="H11" s="94"/>
      <c r="I11" s="94"/>
      <c r="J11" s="97" t="s">
        <v>291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4"/>
      <c r="W11" s="94"/>
      <c r="X11" s="94"/>
      <c r="Y11" s="94"/>
      <c r="Z11" s="96">
        <v>840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>
        <f t="shared" si="0"/>
        <v>840</v>
      </c>
      <c r="AK11" s="96"/>
      <c r="AL11" s="96"/>
      <c r="AM11" s="96"/>
      <c r="AN11" s="96"/>
      <c r="AO11" s="96">
        <v>0</v>
      </c>
      <c r="AP11" s="96"/>
      <c r="AQ11" s="96"/>
      <c r="AR11" s="96"/>
      <c r="AS11" s="96"/>
      <c r="AT11" s="96">
        <f t="shared" si="1"/>
        <v>840</v>
      </c>
      <c r="AU11" s="96"/>
      <c r="AV11" s="96"/>
      <c r="AW11" s="96"/>
      <c r="AX11" s="96"/>
      <c r="AY11" s="96">
        <v>1</v>
      </c>
      <c r="AZ11" s="96"/>
      <c r="BA11" s="96"/>
      <c r="BB11" s="96"/>
      <c r="BC11" s="96">
        <f t="shared" si="2"/>
        <v>840</v>
      </c>
      <c r="BD11" s="96"/>
      <c r="BE11" s="96"/>
      <c r="BF11" s="96"/>
      <c r="BG11" s="96"/>
      <c r="BH11" s="96">
        <f t="shared" si="3"/>
        <v>0</v>
      </c>
      <c r="BI11" s="96"/>
      <c r="BJ11" s="96"/>
      <c r="BK11" s="96"/>
      <c r="BL11" s="96"/>
      <c r="BM11" s="96">
        <f t="shared" si="4"/>
        <v>840</v>
      </c>
      <c r="BN11" s="96"/>
      <c r="BO11" s="96"/>
      <c r="BP11" s="96"/>
      <c r="BQ11" s="96"/>
      <c r="BR11" s="116">
        <f aca="true" t="shared" si="7" ref="BR11:BR30">AY11</f>
        <v>1</v>
      </c>
      <c r="BS11" s="117"/>
      <c r="BT11" s="117"/>
      <c r="BU11" s="117"/>
      <c r="BV11" s="117"/>
      <c r="BW11" s="117"/>
      <c r="BX11" s="118"/>
      <c r="BY11" s="116">
        <f t="shared" si="5"/>
        <v>840</v>
      </c>
      <c r="BZ11" s="117"/>
      <c r="CA11" s="117"/>
      <c r="CB11" s="117"/>
      <c r="CC11" s="117"/>
      <c r="CD11" s="117"/>
      <c r="CE11" s="118"/>
      <c r="CF11" s="116">
        <f aca="true" t="shared" si="8" ref="CF11:CF30">BH11</f>
        <v>0</v>
      </c>
      <c r="CG11" s="117"/>
      <c r="CH11" s="117"/>
      <c r="CI11" s="117"/>
      <c r="CJ11" s="117"/>
      <c r="CK11" s="117"/>
      <c r="CL11" s="117"/>
      <c r="CM11" s="118"/>
      <c r="CN11" s="119"/>
      <c r="CO11" s="120"/>
      <c r="CP11" s="120"/>
      <c r="CQ11" s="120"/>
      <c r="CR11" s="120"/>
      <c r="CS11" s="120"/>
      <c r="CT11" s="121"/>
      <c r="CU11" s="119">
        <f t="shared" si="6"/>
        <v>0</v>
      </c>
      <c r="CV11" s="120"/>
      <c r="CW11" s="120"/>
      <c r="CX11" s="120"/>
      <c r="CY11" s="120"/>
      <c r="CZ11" s="120"/>
      <c r="DA11" s="120"/>
      <c r="DB11" s="106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</row>
    <row r="12" spans="1:132" ht="32.25" customHeight="1">
      <c r="A12" s="99" t="s">
        <v>2</v>
      </c>
      <c r="B12" s="99"/>
      <c r="C12" s="100">
        <v>41652</v>
      </c>
      <c r="D12" s="100"/>
      <c r="E12" s="100"/>
      <c r="F12" s="100"/>
      <c r="G12" s="94" t="s">
        <v>295</v>
      </c>
      <c r="H12" s="94"/>
      <c r="I12" s="94"/>
      <c r="J12" s="97" t="s">
        <v>296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4"/>
      <c r="W12" s="94"/>
      <c r="X12" s="94"/>
      <c r="Y12" s="94"/>
      <c r="Z12" s="96">
        <f>ROUND(990.02/1.18,2)</f>
        <v>839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>
        <f t="shared" si="0"/>
        <v>839</v>
      </c>
      <c r="AK12" s="96"/>
      <c r="AL12" s="96"/>
      <c r="AM12" s="96"/>
      <c r="AN12" s="96"/>
      <c r="AO12" s="96">
        <f aca="true" t="shared" si="9" ref="AO12:AO17">ROUND(AJ12*18%,2)</f>
        <v>151.02</v>
      </c>
      <c r="AP12" s="96"/>
      <c r="AQ12" s="96"/>
      <c r="AR12" s="96"/>
      <c r="AS12" s="96"/>
      <c r="AT12" s="96">
        <f t="shared" si="1"/>
        <v>990.02</v>
      </c>
      <c r="AU12" s="96"/>
      <c r="AV12" s="96"/>
      <c r="AW12" s="96"/>
      <c r="AX12" s="96"/>
      <c r="AY12" s="96">
        <v>1</v>
      </c>
      <c r="AZ12" s="96"/>
      <c r="BA12" s="96"/>
      <c r="BB12" s="96"/>
      <c r="BC12" s="96">
        <f t="shared" si="2"/>
        <v>839</v>
      </c>
      <c r="BD12" s="96"/>
      <c r="BE12" s="96"/>
      <c r="BF12" s="96"/>
      <c r="BG12" s="96"/>
      <c r="BH12" s="96">
        <f t="shared" si="3"/>
        <v>151.02</v>
      </c>
      <c r="BI12" s="96"/>
      <c r="BJ12" s="96"/>
      <c r="BK12" s="96"/>
      <c r="BL12" s="96"/>
      <c r="BM12" s="96">
        <f t="shared" si="4"/>
        <v>990.02</v>
      </c>
      <c r="BN12" s="96"/>
      <c r="BO12" s="96"/>
      <c r="BP12" s="96"/>
      <c r="BQ12" s="96"/>
      <c r="BR12" s="116">
        <f t="shared" si="7"/>
        <v>1</v>
      </c>
      <c r="BS12" s="117"/>
      <c r="BT12" s="117"/>
      <c r="BU12" s="117"/>
      <c r="BV12" s="117"/>
      <c r="BW12" s="117"/>
      <c r="BX12" s="118"/>
      <c r="BY12" s="116">
        <f t="shared" si="5"/>
        <v>839</v>
      </c>
      <c r="BZ12" s="117"/>
      <c r="CA12" s="117"/>
      <c r="CB12" s="117"/>
      <c r="CC12" s="117"/>
      <c r="CD12" s="117"/>
      <c r="CE12" s="118"/>
      <c r="CF12" s="116">
        <f t="shared" si="8"/>
        <v>151.02</v>
      </c>
      <c r="CG12" s="117"/>
      <c r="CH12" s="117"/>
      <c r="CI12" s="117"/>
      <c r="CJ12" s="117"/>
      <c r="CK12" s="117"/>
      <c r="CL12" s="117"/>
      <c r="CM12" s="118"/>
      <c r="CN12" s="119"/>
      <c r="CO12" s="120"/>
      <c r="CP12" s="120"/>
      <c r="CQ12" s="120"/>
      <c r="CR12" s="120"/>
      <c r="CS12" s="120"/>
      <c r="CT12" s="121"/>
      <c r="CU12" s="119">
        <f t="shared" si="6"/>
        <v>0</v>
      </c>
      <c r="CV12" s="120"/>
      <c r="CW12" s="120"/>
      <c r="CX12" s="120"/>
      <c r="CY12" s="120"/>
      <c r="CZ12" s="120"/>
      <c r="DA12" s="120"/>
      <c r="DB12" s="106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</row>
    <row r="13" spans="1:132" s="25" customFormat="1" ht="32.25" customHeight="1">
      <c r="A13" s="125" t="s">
        <v>7</v>
      </c>
      <c r="B13" s="125"/>
      <c r="C13" s="126">
        <v>41653</v>
      </c>
      <c r="D13" s="126"/>
      <c r="E13" s="126"/>
      <c r="F13" s="126"/>
      <c r="G13" s="127" t="s">
        <v>297</v>
      </c>
      <c r="H13" s="127"/>
      <c r="I13" s="127"/>
      <c r="J13" s="128" t="s">
        <v>298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7"/>
      <c r="W13" s="127"/>
      <c r="X13" s="127"/>
      <c r="Y13" s="127"/>
      <c r="Z13" s="129">
        <f>ROUND(3434/1.18,2)</f>
        <v>2910.17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>
        <f t="shared" si="0"/>
        <v>2910.17</v>
      </c>
      <c r="AK13" s="129"/>
      <c r="AL13" s="129"/>
      <c r="AM13" s="129"/>
      <c r="AN13" s="129"/>
      <c r="AO13" s="129">
        <f t="shared" si="9"/>
        <v>523.83</v>
      </c>
      <c r="AP13" s="129"/>
      <c r="AQ13" s="129"/>
      <c r="AR13" s="129"/>
      <c r="AS13" s="129"/>
      <c r="AT13" s="129">
        <f t="shared" si="1"/>
        <v>3434</v>
      </c>
      <c r="AU13" s="129"/>
      <c r="AV13" s="129"/>
      <c r="AW13" s="129"/>
      <c r="AX13" s="129"/>
      <c r="AY13" s="129">
        <v>1</v>
      </c>
      <c r="AZ13" s="129"/>
      <c r="BA13" s="129"/>
      <c r="BB13" s="129"/>
      <c r="BC13" s="129">
        <f t="shared" si="2"/>
        <v>2910.17</v>
      </c>
      <c r="BD13" s="129"/>
      <c r="BE13" s="129"/>
      <c r="BF13" s="129"/>
      <c r="BG13" s="129"/>
      <c r="BH13" s="129">
        <f t="shared" si="3"/>
        <v>523.83</v>
      </c>
      <c r="BI13" s="129"/>
      <c r="BJ13" s="129"/>
      <c r="BK13" s="129"/>
      <c r="BL13" s="129"/>
      <c r="BM13" s="129">
        <f t="shared" si="4"/>
        <v>3434</v>
      </c>
      <c r="BN13" s="129"/>
      <c r="BO13" s="129"/>
      <c r="BP13" s="129"/>
      <c r="BQ13" s="129"/>
      <c r="BR13" s="113">
        <v>0</v>
      </c>
      <c r="BS13" s="114"/>
      <c r="BT13" s="114"/>
      <c r="BU13" s="114"/>
      <c r="BV13" s="114"/>
      <c r="BW13" s="114"/>
      <c r="BX13" s="115"/>
      <c r="BY13" s="113">
        <f t="shared" si="5"/>
        <v>0</v>
      </c>
      <c r="BZ13" s="114"/>
      <c r="CA13" s="114"/>
      <c r="CB13" s="114"/>
      <c r="CC13" s="114"/>
      <c r="CD13" s="114"/>
      <c r="CE13" s="115"/>
      <c r="CF13" s="113">
        <v>0</v>
      </c>
      <c r="CG13" s="114"/>
      <c r="CH13" s="114"/>
      <c r="CI13" s="114"/>
      <c r="CJ13" s="114"/>
      <c r="CK13" s="114"/>
      <c r="CL13" s="114"/>
      <c r="CM13" s="115"/>
      <c r="CN13" s="130"/>
      <c r="CO13" s="131"/>
      <c r="CP13" s="131"/>
      <c r="CQ13" s="131"/>
      <c r="CR13" s="131"/>
      <c r="CS13" s="131"/>
      <c r="CT13" s="132"/>
      <c r="CU13" s="130">
        <f t="shared" si="6"/>
        <v>0</v>
      </c>
      <c r="CV13" s="131"/>
      <c r="CW13" s="131"/>
      <c r="CX13" s="131"/>
      <c r="CY13" s="131"/>
      <c r="CZ13" s="131"/>
      <c r="DA13" s="131"/>
      <c r="DB13" s="133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</row>
    <row r="14" spans="1:132" ht="46.5" customHeight="1">
      <c r="A14" s="99" t="s">
        <v>8</v>
      </c>
      <c r="B14" s="99"/>
      <c r="C14" s="100">
        <v>41653</v>
      </c>
      <c r="D14" s="100"/>
      <c r="E14" s="100"/>
      <c r="F14" s="100"/>
      <c r="G14" s="94" t="s">
        <v>299</v>
      </c>
      <c r="H14" s="94"/>
      <c r="I14" s="94"/>
      <c r="J14" s="97" t="s">
        <v>300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4"/>
      <c r="W14" s="94"/>
      <c r="X14" s="94"/>
      <c r="Y14" s="94"/>
      <c r="Z14" s="96">
        <f>ROUND(1875/1.18,2)</f>
        <v>1588.98</v>
      </c>
      <c r="AA14" s="96"/>
      <c r="AB14" s="96"/>
      <c r="AC14" s="96"/>
      <c r="AD14" s="96"/>
      <c r="AE14" s="96"/>
      <c r="AF14" s="96"/>
      <c r="AG14" s="96"/>
      <c r="AH14" s="96"/>
      <c r="AI14" s="96"/>
      <c r="AJ14" s="96">
        <f t="shared" si="0"/>
        <v>1588.98</v>
      </c>
      <c r="AK14" s="96"/>
      <c r="AL14" s="96"/>
      <c r="AM14" s="96"/>
      <c r="AN14" s="96"/>
      <c r="AO14" s="96">
        <f t="shared" si="9"/>
        <v>286.02</v>
      </c>
      <c r="AP14" s="96"/>
      <c r="AQ14" s="96"/>
      <c r="AR14" s="96"/>
      <c r="AS14" s="96"/>
      <c r="AT14" s="96">
        <f t="shared" si="1"/>
        <v>1875</v>
      </c>
      <c r="AU14" s="96"/>
      <c r="AV14" s="96"/>
      <c r="AW14" s="96"/>
      <c r="AX14" s="96"/>
      <c r="AY14" s="96">
        <v>1</v>
      </c>
      <c r="AZ14" s="96"/>
      <c r="BA14" s="96"/>
      <c r="BB14" s="96"/>
      <c r="BC14" s="96">
        <f t="shared" si="2"/>
        <v>1588.98</v>
      </c>
      <c r="BD14" s="96"/>
      <c r="BE14" s="96"/>
      <c r="BF14" s="96"/>
      <c r="BG14" s="96"/>
      <c r="BH14" s="96">
        <f t="shared" si="3"/>
        <v>286.02</v>
      </c>
      <c r="BI14" s="96"/>
      <c r="BJ14" s="96"/>
      <c r="BK14" s="96"/>
      <c r="BL14" s="96"/>
      <c r="BM14" s="96">
        <f t="shared" si="4"/>
        <v>1875</v>
      </c>
      <c r="BN14" s="96"/>
      <c r="BO14" s="96"/>
      <c r="BP14" s="96"/>
      <c r="BQ14" s="96"/>
      <c r="BR14" s="116">
        <f t="shared" si="7"/>
        <v>1</v>
      </c>
      <c r="BS14" s="117"/>
      <c r="BT14" s="117"/>
      <c r="BU14" s="117"/>
      <c r="BV14" s="117"/>
      <c r="BW14" s="117"/>
      <c r="BX14" s="118"/>
      <c r="BY14" s="116">
        <f t="shared" si="5"/>
        <v>1588.98</v>
      </c>
      <c r="BZ14" s="117"/>
      <c r="CA14" s="117"/>
      <c r="CB14" s="117"/>
      <c r="CC14" s="117"/>
      <c r="CD14" s="117"/>
      <c r="CE14" s="118"/>
      <c r="CF14" s="116">
        <f t="shared" si="8"/>
        <v>286.02</v>
      </c>
      <c r="CG14" s="117"/>
      <c r="CH14" s="117"/>
      <c r="CI14" s="117"/>
      <c r="CJ14" s="117"/>
      <c r="CK14" s="117"/>
      <c r="CL14" s="117"/>
      <c r="CM14" s="118"/>
      <c r="CN14" s="119"/>
      <c r="CO14" s="120"/>
      <c r="CP14" s="120"/>
      <c r="CQ14" s="120"/>
      <c r="CR14" s="120"/>
      <c r="CS14" s="120"/>
      <c r="CT14" s="121"/>
      <c r="CU14" s="119">
        <f t="shared" si="6"/>
        <v>0</v>
      </c>
      <c r="CV14" s="120"/>
      <c r="CW14" s="120"/>
      <c r="CX14" s="120"/>
      <c r="CY14" s="120"/>
      <c r="CZ14" s="120"/>
      <c r="DA14" s="120"/>
      <c r="DB14" s="106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</row>
    <row r="15" spans="1:132" ht="27" customHeight="1">
      <c r="A15" s="99" t="s">
        <v>9</v>
      </c>
      <c r="B15" s="99"/>
      <c r="C15" s="100">
        <v>41654</v>
      </c>
      <c r="D15" s="100"/>
      <c r="E15" s="100"/>
      <c r="F15" s="100"/>
      <c r="G15" s="94" t="s">
        <v>303</v>
      </c>
      <c r="H15" s="94"/>
      <c r="I15" s="94"/>
      <c r="J15" s="97" t="s">
        <v>304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4"/>
      <c r="W15" s="94"/>
      <c r="X15" s="94"/>
      <c r="Y15" s="94"/>
      <c r="Z15" s="96">
        <f>ROUND(8050/1.18,2)</f>
        <v>6822.03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>
        <f t="shared" si="0"/>
        <v>6822.03</v>
      </c>
      <c r="AK15" s="96"/>
      <c r="AL15" s="96"/>
      <c r="AM15" s="96"/>
      <c r="AN15" s="96"/>
      <c r="AO15" s="96">
        <f t="shared" si="9"/>
        <v>1227.97</v>
      </c>
      <c r="AP15" s="96"/>
      <c r="AQ15" s="96"/>
      <c r="AR15" s="96"/>
      <c r="AS15" s="96"/>
      <c r="AT15" s="96">
        <f t="shared" si="1"/>
        <v>8050</v>
      </c>
      <c r="AU15" s="96"/>
      <c r="AV15" s="96"/>
      <c r="AW15" s="96"/>
      <c r="AX15" s="96"/>
      <c r="AY15" s="96">
        <v>1</v>
      </c>
      <c r="AZ15" s="96"/>
      <c r="BA15" s="96"/>
      <c r="BB15" s="96"/>
      <c r="BC15" s="96">
        <f t="shared" si="2"/>
        <v>6822.03</v>
      </c>
      <c r="BD15" s="96"/>
      <c r="BE15" s="96"/>
      <c r="BF15" s="96"/>
      <c r="BG15" s="96"/>
      <c r="BH15" s="96">
        <f t="shared" si="3"/>
        <v>1227.97</v>
      </c>
      <c r="BI15" s="96"/>
      <c r="BJ15" s="96"/>
      <c r="BK15" s="96"/>
      <c r="BL15" s="96"/>
      <c r="BM15" s="96">
        <f t="shared" si="4"/>
        <v>8050</v>
      </c>
      <c r="BN15" s="96"/>
      <c r="BO15" s="96"/>
      <c r="BP15" s="96"/>
      <c r="BQ15" s="96"/>
      <c r="BR15" s="116">
        <f t="shared" si="7"/>
        <v>1</v>
      </c>
      <c r="BS15" s="117"/>
      <c r="BT15" s="117"/>
      <c r="BU15" s="117"/>
      <c r="BV15" s="117"/>
      <c r="BW15" s="117"/>
      <c r="BX15" s="118"/>
      <c r="BY15" s="116">
        <f t="shared" si="5"/>
        <v>6822.03</v>
      </c>
      <c r="BZ15" s="117"/>
      <c r="CA15" s="117"/>
      <c r="CB15" s="117"/>
      <c r="CC15" s="117"/>
      <c r="CD15" s="117"/>
      <c r="CE15" s="118"/>
      <c r="CF15" s="116">
        <f t="shared" si="8"/>
        <v>1227.97</v>
      </c>
      <c r="CG15" s="117"/>
      <c r="CH15" s="117"/>
      <c r="CI15" s="117"/>
      <c r="CJ15" s="117"/>
      <c r="CK15" s="117"/>
      <c r="CL15" s="117"/>
      <c r="CM15" s="118"/>
      <c r="CN15" s="119"/>
      <c r="CO15" s="120"/>
      <c r="CP15" s="120"/>
      <c r="CQ15" s="120"/>
      <c r="CR15" s="120"/>
      <c r="CS15" s="120"/>
      <c r="CT15" s="121"/>
      <c r="CU15" s="119">
        <f t="shared" si="6"/>
        <v>0</v>
      </c>
      <c r="CV15" s="120"/>
      <c r="CW15" s="120"/>
      <c r="CX15" s="120"/>
      <c r="CY15" s="120"/>
      <c r="CZ15" s="120"/>
      <c r="DA15" s="120"/>
      <c r="DB15" s="106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</row>
    <row r="16" spans="1:132" ht="27" customHeight="1">
      <c r="A16" s="99" t="s">
        <v>10</v>
      </c>
      <c r="B16" s="99"/>
      <c r="C16" s="100">
        <v>41654</v>
      </c>
      <c r="D16" s="100"/>
      <c r="E16" s="100"/>
      <c r="F16" s="100"/>
      <c r="G16" s="94" t="s">
        <v>305</v>
      </c>
      <c r="H16" s="94"/>
      <c r="I16" s="94"/>
      <c r="J16" s="97" t="s">
        <v>343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4"/>
      <c r="W16" s="94"/>
      <c r="X16" s="94"/>
      <c r="Y16" s="94"/>
      <c r="Z16" s="96">
        <f>ROUND(5361/1.18,2)</f>
        <v>4543.22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>
        <f t="shared" si="0"/>
        <v>4543.22</v>
      </c>
      <c r="AK16" s="96"/>
      <c r="AL16" s="96"/>
      <c r="AM16" s="96"/>
      <c r="AN16" s="96"/>
      <c r="AO16" s="96">
        <f t="shared" si="9"/>
        <v>817.78</v>
      </c>
      <c r="AP16" s="96"/>
      <c r="AQ16" s="96"/>
      <c r="AR16" s="96"/>
      <c r="AS16" s="96"/>
      <c r="AT16" s="96">
        <f t="shared" si="1"/>
        <v>5361</v>
      </c>
      <c r="AU16" s="96"/>
      <c r="AV16" s="96"/>
      <c r="AW16" s="96"/>
      <c r="AX16" s="96"/>
      <c r="AY16" s="96">
        <v>1</v>
      </c>
      <c r="AZ16" s="96"/>
      <c r="BA16" s="96"/>
      <c r="BB16" s="96"/>
      <c r="BC16" s="96">
        <f t="shared" si="2"/>
        <v>4543.22</v>
      </c>
      <c r="BD16" s="96"/>
      <c r="BE16" s="96"/>
      <c r="BF16" s="96"/>
      <c r="BG16" s="96"/>
      <c r="BH16" s="96">
        <f t="shared" si="3"/>
        <v>817.78</v>
      </c>
      <c r="BI16" s="96"/>
      <c r="BJ16" s="96"/>
      <c r="BK16" s="96"/>
      <c r="BL16" s="96"/>
      <c r="BM16" s="96">
        <f t="shared" si="4"/>
        <v>5361</v>
      </c>
      <c r="BN16" s="96"/>
      <c r="BO16" s="96"/>
      <c r="BP16" s="96"/>
      <c r="BQ16" s="96"/>
      <c r="BR16" s="116">
        <f t="shared" si="7"/>
        <v>1</v>
      </c>
      <c r="BS16" s="117"/>
      <c r="BT16" s="117"/>
      <c r="BU16" s="117"/>
      <c r="BV16" s="117"/>
      <c r="BW16" s="117"/>
      <c r="BX16" s="118"/>
      <c r="BY16" s="116">
        <f t="shared" si="5"/>
        <v>4543.22</v>
      </c>
      <c r="BZ16" s="117"/>
      <c r="CA16" s="117"/>
      <c r="CB16" s="117"/>
      <c r="CC16" s="117"/>
      <c r="CD16" s="117"/>
      <c r="CE16" s="118"/>
      <c r="CF16" s="116">
        <f t="shared" si="8"/>
        <v>817.78</v>
      </c>
      <c r="CG16" s="117"/>
      <c r="CH16" s="117"/>
      <c r="CI16" s="117"/>
      <c r="CJ16" s="117"/>
      <c r="CK16" s="117"/>
      <c r="CL16" s="117"/>
      <c r="CM16" s="118"/>
      <c r="CN16" s="119"/>
      <c r="CO16" s="120"/>
      <c r="CP16" s="120"/>
      <c r="CQ16" s="120"/>
      <c r="CR16" s="120"/>
      <c r="CS16" s="120"/>
      <c r="CT16" s="121"/>
      <c r="CU16" s="119">
        <f t="shared" si="6"/>
        <v>0</v>
      </c>
      <c r="CV16" s="120"/>
      <c r="CW16" s="120"/>
      <c r="CX16" s="120"/>
      <c r="CY16" s="120"/>
      <c r="CZ16" s="120"/>
      <c r="DA16" s="120"/>
      <c r="DB16" s="106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</row>
    <row r="17" spans="1:132" ht="27" customHeight="1">
      <c r="A17" s="99" t="s">
        <v>11</v>
      </c>
      <c r="B17" s="99"/>
      <c r="C17" s="100">
        <v>41654</v>
      </c>
      <c r="D17" s="100"/>
      <c r="E17" s="100"/>
      <c r="F17" s="100"/>
      <c r="G17" s="94" t="s">
        <v>306</v>
      </c>
      <c r="H17" s="94"/>
      <c r="I17" s="94"/>
      <c r="J17" s="97" t="s">
        <v>307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4"/>
      <c r="W17" s="94"/>
      <c r="X17" s="94"/>
      <c r="Y17" s="94"/>
      <c r="Z17" s="96">
        <f>ROUND(960/1.18,2)</f>
        <v>813.56</v>
      </c>
      <c r="AA17" s="96"/>
      <c r="AB17" s="96"/>
      <c r="AC17" s="96"/>
      <c r="AD17" s="96"/>
      <c r="AE17" s="96"/>
      <c r="AF17" s="96"/>
      <c r="AG17" s="96"/>
      <c r="AH17" s="96"/>
      <c r="AI17" s="96"/>
      <c r="AJ17" s="96">
        <f t="shared" si="0"/>
        <v>813.56</v>
      </c>
      <c r="AK17" s="96"/>
      <c r="AL17" s="96"/>
      <c r="AM17" s="96"/>
      <c r="AN17" s="96"/>
      <c r="AO17" s="96">
        <f t="shared" si="9"/>
        <v>146.44</v>
      </c>
      <c r="AP17" s="96"/>
      <c r="AQ17" s="96"/>
      <c r="AR17" s="96"/>
      <c r="AS17" s="96"/>
      <c r="AT17" s="96">
        <f t="shared" si="1"/>
        <v>960</v>
      </c>
      <c r="AU17" s="96"/>
      <c r="AV17" s="96"/>
      <c r="AW17" s="96"/>
      <c r="AX17" s="96"/>
      <c r="AY17" s="96">
        <v>1</v>
      </c>
      <c r="AZ17" s="96"/>
      <c r="BA17" s="96"/>
      <c r="BB17" s="96"/>
      <c r="BC17" s="96">
        <f t="shared" si="2"/>
        <v>813.56</v>
      </c>
      <c r="BD17" s="96"/>
      <c r="BE17" s="96"/>
      <c r="BF17" s="96"/>
      <c r="BG17" s="96"/>
      <c r="BH17" s="96">
        <f t="shared" si="3"/>
        <v>146.44</v>
      </c>
      <c r="BI17" s="96"/>
      <c r="BJ17" s="96"/>
      <c r="BK17" s="96"/>
      <c r="BL17" s="96"/>
      <c r="BM17" s="96">
        <f t="shared" si="4"/>
        <v>960</v>
      </c>
      <c r="BN17" s="96"/>
      <c r="BO17" s="96"/>
      <c r="BP17" s="96"/>
      <c r="BQ17" s="96"/>
      <c r="BR17" s="116">
        <f t="shared" si="7"/>
        <v>1</v>
      </c>
      <c r="BS17" s="117"/>
      <c r="BT17" s="117"/>
      <c r="BU17" s="117"/>
      <c r="BV17" s="117"/>
      <c r="BW17" s="117"/>
      <c r="BX17" s="118"/>
      <c r="BY17" s="116">
        <f t="shared" si="5"/>
        <v>813.56</v>
      </c>
      <c r="BZ17" s="117"/>
      <c r="CA17" s="117"/>
      <c r="CB17" s="117"/>
      <c r="CC17" s="117"/>
      <c r="CD17" s="117"/>
      <c r="CE17" s="118"/>
      <c r="CF17" s="116">
        <f t="shared" si="8"/>
        <v>146.44</v>
      </c>
      <c r="CG17" s="117"/>
      <c r="CH17" s="117"/>
      <c r="CI17" s="117"/>
      <c r="CJ17" s="117"/>
      <c r="CK17" s="117"/>
      <c r="CL17" s="117"/>
      <c r="CM17" s="118"/>
      <c r="CN17" s="119"/>
      <c r="CO17" s="120"/>
      <c r="CP17" s="120"/>
      <c r="CQ17" s="120"/>
      <c r="CR17" s="120"/>
      <c r="CS17" s="120"/>
      <c r="CT17" s="121"/>
      <c r="CU17" s="119">
        <f t="shared" si="6"/>
        <v>0</v>
      </c>
      <c r="CV17" s="120"/>
      <c r="CW17" s="120"/>
      <c r="CX17" s="120"/>
      <c r="CY17" s="120"/>
      <c r="CZ17" s="120"/>
      <c r="DA17" s="120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</row>
    <row r="18" spans="1:132" ht="30.75" customHeight="1">
      <c r="A18" s="99" t="s">
        <v>12</v>
      </c>
      <c r="B18" s="99"/>
      <c r="C18" s="100">
        <v>41655</v>
      </c>
      <c r="D18" s="100"/>
      <c r="E18" s="100"/>
      <c r="F18" s="100"/>
      <c r="G18" s="94" t="s">
        <v>308</v>
      </c>
      <c r="H18" s="94"/>
      <c r="I18" s="94"/>
      <c r="J18" s="97" t="s">
        <v>309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4"/>
      <c r="W18" s="94"/>
      <c r="X18" s="94"/>
      <c r="Y18" s="94"/>
      <c r="Z18" s="96">
        <v>6097.2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96">
        <f t="shared" si="0"/>
        <v>6097.2</v>
      </c>
      <c r="AK18" s="96"/>
      <c r="AL18" s="96"/>
      <c r="AM18" s="96"/>
      <c r="AN18" s="96"/>
      <c r="AO18" s="96">
        <v>0</v>
      </c>
      <c r="AP18" s="96"/>
      <c r="AQ18" s="96"/>
      <c r="AR18" s="96"/>
      <c r="AS18" s="96"/>
      <c r="AT18" s="96">
        <f t="shared" si="1"/>
        <v>6097.2</v>
      </c>
      <c r="AU18" s="96"/>
      <c r="AV18" s="96"/>
      <c r="AW18" s="96"/>
      <c r="AX18" s="96"/>
      <c r="AY18" s="96">
        <v>1</v>
      </c>
      <c r="AZ18" s="96"/>
      <c r="BA18" s="96"/>
      <c r="BB18" s="96"/>
      <c r="BC18" s="96">
        <f t="shared" si="2"/>
        <v>6097.2</v>
      </c>
      <c r="BD18" s="96"/>
      <c r="BE18" s="96"/>
      <c r="BF18" s="96"/>
      <c r="BG18" s="96"/>
      <c r="BH18" s="96">
        <f t="shared" si="3"/>
        <v>0</v>
      </c>
      <c r="BI18" s="96"/>
      <c r="BJ18" s="96"/>
      <c r="BK18" s="96"/>
      <c r="BL18" s="96"/>
      <c r="BM18" s="96">
        <f t="shared" si="4"/>
        <v>6097.2</v>
      </c>
      <c r="BN18" s="96"/>
      <c r="BO18" s="96"/>
      <c r="BP18" s="96"/>
      <c r="BQ18" s="96"/>
      <c r="BR18" s="116">
        <f t="shared" si="7"/>
        <v>1</v>
      </c>
      <c r="BS18" s="117"/>
      <c r="BT18" s="117"/>
      <c r="BU18" s="117"/>
      <c r="BV18" s="117"/>
      <c r="BW18" s="117"/>
      <c r="BX18" s="118"/>
      <c r="BY18" s="116">
        <f t="shared" si="5"/>
        <v>6097.2</v>
      </c>
      <c r="BZ18" s="117"/>
      <c r="CA18" s="117"/>
      <c r="CB18" s="117"/>
      <c r="CC18" s="117"/>
      <c r="CD18" s="117"/>
      <c r="CE18" s="118"/>
      <c r="CF18" s="116">
        <f t="shared" si="8"/>
        <v>0</v>
      </c>
      <c r="CG18" s="117"/>
      <c r="CH18" s="117"/>
      <c r="CI18" s="117"/>
      <c r="CJ18" s="117"/>
      <c r="CK18" s="117"/>
      <c r="CL18" s="117"/>
      <c r="CM18" s="118"/>
      <c r="CN18" s="119"/>
      <c r="CO18" s="120"/>
      <c r="CP18" s="120"/>
      <c r="CQ18" s="120"/>
      <c r="CR18" s="120"/>
      <c r="CS18" s="120"/>
      <c r="CT18" s="121"/>
      <c r="CU18" s="119">
        <f t="shared" si="6"/>
        <v>0</v>
      </c>
      <c r="CV18" s="120"/>
      <c r="CW18" s="120"/>
      <c r="CX18" s="120"/>
      <c r="CY18" s="120"/>
      <c r="CZ18" s="120"/>
      <c r="DA18" s="120"/>
      <c r="DB18" s="106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</row>
    <row r="19" spans="1:132" ht="30.75" customHeight="1">
      <c r="A19" s="99" t="s">
        <v>13</v>
      </c>
      <c r="B19" s="99"/>
      <c r="C19" s="100">
        <v>41655</v>
      </c>
      <c r="D19" s="100"/>
      <c r="E19" s="100"/>
      <c r="F19" s="100"/>
      <c r="G19" s="94" t="s">
        <v>310</v>
      </c>
      <c r="H19" s="94"/>
      <c r="I19" s="94"/>
      <c r="J19" s="97" t="s">
        <v>311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4"/>
      <c r="W19" s="94"/>
      <c r="X19" s="94"/>
      <c r="Y19" s="94"/>
      <c r="Z19" s="96">
        <v>1898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>
        <f t="shared" si="0"/>
        <v>1898</v>
      </c>
      <c r="AK19" s="96"/>
      <c r="AL19" s="96"/>
      <c r="AM19" s="96"/>
      <c r="AN19" s="96"/>
      <c r="AO19" s="96">
        <v>0</v>
      </c>
      <c r="AP19" s="96"/>
      <c r="AQ19" s="96"/>
      <c r="AR19" s="96"/>
      <c r="AS19" s="96"/>
      <c r="AT19" s="96">
        <f t="shared" si="1"/>
        <v>1898</v>
      </c>
      <c r="AU19" s="96"/>
      <c r="AV19" s="96"/>
      <c r="AW19" s="96"/>
      <c r="AX19" s="96"/>
      <c r="AY19" s="96">
        <v>1</v>
      </c>
      <c r="AZ19" s="96"/>
      <c r="BA19" s="96"/>
      <c r="BB19" s="96"/>
      <c r="BC19" s="96">
        <f t="shared" si="2"/>
        <v>1898</v>
      </c>
      <c r="BD19" s="96"/>
      <c r="BE19" s="96"/>
      <c r="BF19" s="96"/>
      <c r="BG19" s="96"/>
      <c r="BH19" s="96">
        <f t="shared" si="3"/>
        <v>0</v>
      </c>
      <c r="BI19" s="96"/>
      <c r="BJ19" s="96"/>
      <c r="BK19" s="96"/>
      <c r="BL19" s="96"/>
      <c r="BM19" s="96">
        <f t="shared" si="4"/>
        <v>1898</v>
      </c>
      <c r="BN19" s="96"/>
      <c r="BO19" s="96"/>
      <c r="BP19" s="96"/>
      <c r="BQ19" s="96"/>
      <c r="BR19" s="116">
        <f t="shared" si="7"/>
        <v>1</v>
      </c>
      <c r="BS19" s="117"/>
      <c r="BT19" s="117"/>
      <c r="BU19" s="117"/>
      <c r="BV19" s="117"/>
      <c r="BW19" s="117"/>
      <c r="BX19" s="118"/>
      <c r="BY19" s="116">
        <f t="shared" si="5"/>
        <v>1898</v>
      </c>
      <c r="BZ19" s="117"/>
      <c r="CA19" s="117"/>
      <c r="CB19" s="117"/>
      <c r="CC19" s="117"/>
      <c r="CD19" s="117"/>
      <c r="CE19" s="118"/>
      <c r="CF19" s="116">
        <f t="shared" si="8"/>
        <v>0</v>
      </c>
      <c r="CG19" s="117"/>
      <c r="CH19" s="117"/>
      <c r="CI19" s="117"/>
      <c r="CJ19" s="117"/>
      <c r="CK19" s="117"/>
      <c r="CL19" s="117"/>
      <c r="CM19" s="118"/>
      <c r="CN19" s="119"/>
      <c r="CO19" s="120"/>
      <c r="CP19" s="120"/>
      <c r="CQ19" s="120"/>
      <c r="CR19" s="120"/>
      <c r="CS19" s="120"/>
      <c r="CT19" s="121"/>
      <c r="CU19" s="119">
        <f t="shared" si="6"/>
        <v>0</v>
      </c>
      <c r="CV19" s="120"/>
      <c r="CW19" s="120"/>
      <c r="CX19" s="120"/>
      <c r="CY19" s="120"/>
      <c r="CZ19" s="120"/>
      <c r="DA19" s="120"/>
      <c r="DB19" s="106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</row>
    <row r="20" spans="1:132" ht="32.25" customHeight="1">
      <c r="A20" s="99" t="s">
        <v>14</v>
      </c>
      <c r="B20" s="99"/>
      <c r="C20" s="100">
        <v>41656</v>
      </c>
      <c r="D20" s="100"/>
      <c r="E20" s="100"/>
      <c r="F20" s="100"/>
      <c r="G20" s="94" t="s">
        <v>316</v>
      </c>
      <c r="H20" s="94"/>
      <c r="I20" s="94"/>
      <c r="J20" s="97" t="s">
        <v>317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4"/>
      <c r="W20" s="94"/>
      <c r="X20" s="94"/>
      <c r="Y20" s="94"/>
      <c r="Z20" s="96">
        <f>ROUND(3952/1.18,2)</f>
        <v>3349.15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>
        <f t="shared" si="0"/>
        <v>3349.15</v>
      </c>
      <c r="AK20" s="96"/>
      <c r="AL20" s="96"/>
      <c r="AM20" s="96"/>
      <c r="AN20" s="96"/>
      <c r="AO20" s="96">
        <f>ROUND(AJ20*18%,2)</f>
        <v>602.85</v>
      </c>
      <c r="AP20" s="96"/>
      <c r="AQ20" s="96"/>
      <c r="AR20" s="96"/>
      <c r="AS20" s="96"/>
      <c r="AT20" s="96">
        <f t="shared" si="1"/>
        <v>3952</v>
      </c>
      <c r="AU20" s="96"/>
      <c r="AV20" s="96"/>
      <c r="AW20" s="96"/>
      <c r="AX20" s="96"/>
      <c r="AY20" s="96">
        <v>1</v>
      </c>
      <c r="AZ20" s="96"/>
      <c r="BA20" s="96"/>
      <c r="BB20" s="96"/>
      <c r="BC20" s="96">
        <f t="shared" si="2"/>
        <v>3349.15</v>
      </c>
      <c r="BD20" s="96"/>
      <c r="BE20" s="96"/>
      <c r="BF20" s="96"/>
      <c r="BG20" s="96"/>
      <c r="BH20" s="96">
        <f t="shared" si="3"/>
        <v>602.85</v>
      </c>
      <c r="BI20" s="96"/>
      <c r="BJ20" s="96"/>
      <c r="BK20" s="96"/>
      <c r="BL20" s="96"/>
      <c r="BM20" s="96">
        <f t="shared" si="4"/>
        <v>3952</v>
      </c>
      <c r="BN20" s="96"/>
      <c r="BO20" s="96"/>
      <c r="BP20" s="96"/>
      <c r="BQ20" s="96"/>
      <c r="BR20" s="116">
        <f t="shared" si="7"/>
        <v>1</v>
      </c>
      <c r="BS20" s="117"/>
      <c r="BT20" s="117"/>
      <c r="BU20" s="117"/>
      <c r="BV20" s="117"/>
      <c r="BW20" s="117"/>
      <c r="BX20" s="118"/>
      <c r="BY20" s="116">
        <f t="shared" si="5"/>
        <v>3349.15</v>
      </c>
      <c r="BZ20" s="117"/>
      <c r="CA20" s="117"/>
      <c r="CB20" s="117"/>
      <c r="CC20" s="117"/>
      <c r="CD20" s="117"/>
      <c r="CE20" s="118"/>
      <c r="CF20" s="116">
        <f t="shared" si="8"/>
        <v>602.85</v>
      </c>
      <c r="CG20" s="117"/>
      <c r="CH20" s="117"/>
      <c r="CI20" s="117"/>
      <c r="CJ20" s="117"/>
      <c r="CK20" s="117"/>
      <c r="CL20" s="117"/>
      <c r="CM20" s="118"/>
      <c r="CN20" s="119"/>
      <c r="CO20" s="120"/>
      <c r="CP20" s="120"/>
      <c r="CQ20" s="120"/>
      <c r="CR20" s="120"/>
      <c r="CS20" s="120"/>
      <c r="CT20" s="121"/>
      <c r="CU20" s="119">
        <f t="shared" si="6"/>
        <v>0</v>
      </c>
      <c r="CV20" s="120"/>
      <c r="CW20" s="120"/>
      <c r="CX20" s="120"/>
      <c r="CY20" s="120"/>
      <c r="CZ20" s="120"/>
      <c r="DA20" s="120"/>
      <c r="DB20" s="106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</row>
    <row r="21" spans="1:132" ht="30.75" customHeight="1">
      <c r="A21" s="99" t="s">
        <v>15</v>
      </c>
      <c r="B21" s="99"/>
      <c r="C21" s="100">
        <v>41659</v>
      </c>
      <c r="D21" s="100"/>
      <c r="E21" s="100"/>
      <c r="F21" s="100"/>
      <c r="G21" s="94" t="s">
        <v>318</v>
      </c>
      <c r="H21" s="94"/>
      <c r="I21" s="94"/>
      <c r="J21" s="97" t="s">
        <v>309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4"/>
      <c r="W21" s="94"/>
      <c r="X21" s="94"/>
      <c r="Y21" s="94"/>
      <c r="Z21" s="96">
        <f>ROUND(1960.4/1.18,2)</f>
        <v>1661.36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96">
        <f t="shared" si="0"/>
        <v>1661.36</v>
      </c>
      <c r="AK21" s="96"/>
      <c r="AL21" s="96"/>
      <c r="AM21" s="96"/>
      <c r="AN21" s="96"/>
      <c r="AO21" s="96">
        <f>ROUND(AJ21*18%,2)</f>
        <v>299.04</v>
      </c>
      <c r="AP21" s="96"/>
      <c r="AQ21" s="96"/>
      <c r="AR21" s="96"/>
      <c r="AS21" s="96"/>
      <c r="AT21" s="96">
        <f t="shared" si="1"/>
        <v>1960.3999999999999</v>
      </c>
      <c r="AU21" s="96"/>
      <c r="AV21" s="96"/>
      <c r="AW21" s="96"/>
      <c r="AX21" s="96"/>
      <c r="AY21" s="96">
        <v>1</v>
      </c>
      <c r="AZ21" s="96"/>
      <c r="BA21" s="96"/>
      <c r="BB21" s="96"/>
      <c r="BC21" s="96">
        <f t="shared" si="2"/>
        <v>1661.36</v>
      </c>
      <c r="BD21" s="96"/>
      <c r="BE21" s="96"/>
      <c r="BF21" s="96"/>
      <c r="BG21" s="96"/>
      <c r="BH21" s="96">
        <f t="shared" si="3"/>
        <v>299.04</v>
      </c>
      <c r="BI21" s="96"/>
      <c r="BJ21" s="96"/>
      <c r="BK21" s="96"/>
      <c r="BL21" s="96"/>
      <c r="BM21" s="96">
        <f t="shared" si="4"/>
        <v>1960.3999999999999</v>
      </c>
      <c r="BN21" s="96"/>
      <c r="BO21" s="96"/>
      <c r="BP21" s="96"/>
      <c r="BQ21" s="96"/>
      <c r="BR21" s="116">
        <f t="shared" si="7"/>
        <v>1</v>
      </c>
      <c r="BS21" s="117"/>
      <c r="BT21" s="117"/>
      <c r="BU21" s="117"/>
      <c r="BV21" s="117"/>
      <c r="BW21" s="117"/>
      <c r="BX21" s="118"/>
      <c r="BY21" s="116">
        <f t="shared" si="5"/>
        <v>1661.36</v>
      </c>
      <c r="BZ21" s="117"/>
      <c r="CA21" s="117"/>
      <c r="CB21" s="117"/>
      <c r="CC21" s="117"/>
      <c r="CD21" s="117"/>
      <c r="CE21" s="118"/>
      <c r="CF21" s="116">
        <f t="shared" si="8"/>
        <v>299.04</v>
      </c>
      <c r="CG21" s="117"/>
      <c r="CH21" s="117"/>
      <c r="CI21" s="117"/>
      <c r="CJ21" s="117"/>
      <c r="CK21" s="117"/>
      <c r="CL21" s="117"/>
      <c r="CM21" s="118"/>
      <c r="CN21" s="119"/>
      <c r="CO21" s="120"/>
      <c r="CP21" s="120"/>
      <c r="CQ21" s="120"/>
      <c r="CR21" s="120"/>
      <c r="CS21" s="120"/>
      <c r="CT21" s="121"/>
      <c r="CU21" s="119">
        <f t="shared" si="6"/>
        <v>0</v>
      </c>
      <c r="CV21" s="120"/>
      <c r="CW21" s="120"/>
      <c r="CX21" s="120"/>
      <c r="CY21" s="120"/>
      <c r="CZ21" s="120"/>
      <c r="DA21" s="120"/>
      <c r="DB21" s="106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</row>
    <row r="22" spans="1:132" ht="30.75" customHeight="1">
      <c r="A22" s="99" t="s">
        <v>16</v>
      </c>
      <c r="B22" s="99"/>
      <c r="C22" s="100">
        <v>41659</v>
      </c>
      <c r="D22" s="100"/>
      <c r="E22" s="100"/>
      <c r="F22" s="100"/>
      <c r="G22" s="94" t="s">
        <v>319</v>
      </c>
      <c r="H22" s="94"/>
      <c r="I22" s="94"/>
      <c r="J22" s="97" t="s">
        <v>309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4"/>
      <c r="W22" s="94"/>
      <c r="X22" s="94"/>
      <c r="Y22" s="94"/>
      <c r="Z22" s="96">
        <f>ROUND(650.76/1.18,2)</f>
        <v>551.49</v>
      </c>
      <c r="AA22" s="96"/>
      <c r="AB22" s="96"/>
      <c r="AC22" s="96"/>
      <c r="AD22" s="96"/>
      <c r="AE22" s="96"/>
      <c r="AF22" s="96"/>
      <c r="AG22" s="96"/>
      <c r="AH22" s="96"/>
      <c r="AI22" s="96"/>
      <c r="AJ22" s="96">
        <f t="shared" si="0"/>
        <v>551.49</v>
      </c>
      <c r="AK22" s="96"/>
      <c r="AL22" s="96"/>
      <c r="AM22" s="96"/>
      <c r="AN22" s="96"/>
      <c r="AO22" s="96">
        <f>ROUND(AJ22*18%,2)</f>
        <v>99.27</v>
      </c>
      <c r="AP22" s="96"/>
      <c r="AQ22" s="96"/>
      <c r="AR22" s="96"/>
      <c r="AS22" s="96"/>
      <c r="AT22" s="96">
        <f t="shared" si="1"/>
        <v>650.76</v>
      </c>
      <c r="AU22" s="96"/>
      <c r="AV22" s="96"/>
      <c r="AW22" s="96"/>
      <c r="AX22" s="96"/>
      <c r="AY22" s="96">
        <v>1</v>
      </c>
      <c r="AZ22" s="96"/>
      <c r="BA22" s="96"/>
      <c r="BB22" s="96"/>
      <c r="BC22" s="96">
        <f t="shared" si="2"/>
        <v>551.49</v>
      </c>
      <c r="BD22" s="96"/>
      <c r="BE22" s="96"/>
      <c r="BF22" s="96"/>
      <c r="BG22" s="96"/>
      <c r="BH22" s="96">
        <f t="shared" si="3"/>
        <v>99.27</v>
      </c>
      <c r="BI22" s="96"/>
      <c r="BJ22" s="96"/>
      <c r="BK22" s="96"/>
      <c r="BL22" s="96"/>
      <c r="BM22" s="96">
        <f t="shared" si="4"/>
        <v>650.76</v>
      </c>
      <c r="BN22" s="96"/>
      <c r="BO22" s="96"/>
      <c r="BP22" s="96"/>
      <c r="BQ22" s="96"/>
      <c r="BR22" s="116">
        <f t="shared" si="7"/>
        <v>1</v>
      </c>
      <c r="BS22" s="117"/>
      <c r="BT22" s="117"/>
      <c r="BU22" s="117"/>
      <c r="BV22" s="117"/>
      <c r="BW22" s="117"/>
      <c r="BX22" s="118"/>
      <c r="BY22" s="116">
        <f t="shared" si="5"/>
        <v>551.49</v>
      </c>
      <c r="BZ22" s="117"/>
      <c r="CA22" s="117"/>
      <c r="CB22" s="117"/>
      <c r="CC22" s="117"/>
      <c r="CD22" s="117"/>
      <c r="CE22" s="118"/>
      <c r="CF22" s="116">
        <f t="shared" si="8"/>
        <v>99.27</v>
      </c>
      <c r="CG22" s="117"/>
      <c r="CH22" s="117"/>
      <c r="CI22" s="117"/>
      <c r="CJ22" s="117"/>
      <c r="CK22" s="117"/>
      <c r="CL22" s="117"/>
      <c r="CM22" s="118"/>
      <c r="CN22" s="119"/>
      <c r="CO22" s="120"/>
      <c r="CP22" s="120"/>
      <c r="CQ22" s="120"/>
      <c r="CR22" s="120"/>
      <c r="CS22" s="120"/>
      <c r="CT22" s="121"/>
      <c r="CU22" s="119">
        <f t="shared" si="6"/>
        <v>0</v>
      </c>
      <c r="CV22" s="120"/>
      <c r="CW22" s="120"/>
      <c r="CX22" s="120"/>
      <c r="CY22" s="120"/>
      <c r="CZ22" s="120"/>
      <c r="DA22" s="120"/>
      <c r="DB22" s="106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</row>
    <row r="23" spans="1:132" s="25" customFormat="1" ht="39.75" customHeight="1">
      <c r="A23" s="125" t="s">
        <v>17</v>
      </c>
      <c r="B23" s="125"/>
      <c r="C23" s="126">
        <v>41660</v>
      </c>
      <c r="D23" s="126"/>
      <c r="E23" s="126"/>
      <c r="F23" s="126"/>
      <c r="G23" s="127" t="s">
        <v>297</v>
      </c>
      <c r="H23" s="127"/>
      <c r="I23" s="127"/>
      <c r="J23" s="128" t="s">
        <v>322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7"/>
      <c r="W23" s="127"/>
      <c r="X23" s="127"/>
      <c r="Y23" s="127"/>
      <c r="Z23" s="135">
        <f>-ROUND(3434/1.18,2)</f>
        <v>-2910.17</v>
      </c>
      <c r="AA23" s="135"/>
      <c r="AB23" s="135"/>
      <c r="AC23" s="135"/>
      <c r="AD23" s="135"/>
      <c r="AE23" s="135"/>
      <c r="AF23" s="135"/>
      <c r="AG23" s="135"/>
      <c r="AH23" s="135"/>
      <c r="AI23" s="135"/>
      <c r="AJ23" s="135">
        <f t="shared" si="0"/>
        <v>-2910.17</v>
      </c>
      <c r="AK23" s="135"/>
      <c r="AL23" s="135"/>
      <c r="AM23" s="135"/>
      <c r="AN23" s="135"/>
      <c r="AO23" s="135">
        <f>ROUND(AJ23*18%,2)</f>
        <v>-523.83</v>
      </c>
      <c r="AP23" s="135"/>
      <c r="AQ23" s="135"/>
      <c r="AR23" s="135"/>
      <c r="AS23" s="135"/>
      <c r="AT23" s="135">
        <f t="shared" si="1"/>
        <v>-3434</v>
      </c>
      <c r="AU23" s="135"/>
      <c r="AV23" s="135"/>
      <c r="AW23" s="135"/>
      <c r="AX23" s="135"/>
      <c r="AY23" s="135">
        <v>1</v>
      </c>
      <c r="AZ23" s="135"/>
      <c r="BA23" s="135"/>
      <c r="BB23" s="135"/>
      <c r="BC23" s="135">
        <f t="shared" si="2"/>
        <v>-2910.17</v>
      </c>
      <c r="BD23" s="135"/>
      <c r="BE23" s="135"/>
      <c r="BF23" s="135"/>
      <c r="BG23" s="135"/>
      <c r="BH23" s="135">
        <f t="shared" si="3"/>
        <v>-523.83</v>
      </c>
      <c r="BI23" s="135"/>
      <c r="BJ23" s="135"/>
      <c r="BK23" s="135"/>
      <c r="BL23" s="135"/>
      <c r="BM23" s="135">
        <f t="shared" si="4"/>
        <v>-3434</v>
      </c>
      <c r="BN23" s="135"/>
      <c r="BO23" s="135"/>
      <c r="BP23" s="135"/>
      <c r="BQ23" s="135"/>
      <c r="BR23" s="113">
        <v>0</v>
      </c>
      <c r="BS23" s="114"/>
      <c r="BT23" s="114"/>
      <c r="BU23" s="114"/>
      <c r="BV23" s="114"/>
      <c r="BW23" s="114"/>
      <c r="BX23" s="115"/>
      <c r="BY23" s="113">
        <f t="shared" si="5"/>
        <v>0</v>
      </c>
      <c r="BZ23" s="114"/>
      <c r="CA23" s="114"/>
      <c r="CB23" s="114"/>
      <c r="CC23" s="114"/>
      <c r="CD23" s="114"/>
      <c r="CE23" s="115"/>
      <c r="CF23" s="113">
        <v>0</v>
      </c>
      <c r="CG23" s="114"/>
      <c r="CH23" s="114"/>
      <c r="CI23" s="114"/>
      <c r="CJ23" s="114"/>
      <c r="CK23" s="114"/>
      <c r="CL23" s="114"/>
      <c r="CM23" s="115"/>
      <c r="CN23" s="130"/>
      <c r="CO23" s="131"/>
      <c r="CP23" s="131"/>
      <c r="CQ23" s="131"/>
      <c r="CR23" s="131"/>
      <c r="CS23" s="131"/>
      <c r="CT23" s="132"/>
      <c r="CU23" s="130">
        <f t="shared" si="6"/>
        <v>0</v>
      </c>
      <c r="CV23" s="131"/>
      <c r="CW23" s="131"/>
      <c r="CX23" s="131"/>
      <c r="CY23" s="131"/>
      <c r="CZ23" s="131"/>
      <c r="DA23" s="131"/>
      <c r="DB23" s="133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</row>
    <row r="24" spans="1:132" ht="30.75" customHeight="1">
      <c r="A24" s="99" t="s">
        <v>35</v>
      </c>
      <c r="B24" s="99"/>
      <c r="C24" s="100">
        <v>41661</v>
      </c>
      <c r="D24" s="100"/>
      <c r="E24" s="100"/>
      <c r="F24" s="100"/>
      <c r="G24" s="94" t="s">
        <v>320</v>
      </c>
      <c r="H24" s="94"/>
      <c r="I24" s="94"/>
      <c r="J24" s="97" t="s">
        <v>321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4"/>
      <c r="W24" s="94"/>
      <c r="X24" s="94"/>
      <c r="Y24" s="94"/>
      <c r="Z24" s="96">
        <f>ROUND(2253.51/1.18,2)</f>
        <v>1909.75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>
        <f t="shared" si="0"/>
        <v>1909.75</v>
      </c>
      <c r="AK24" s="96"/>
      <c r="AL24" s="96"/>
      <c r="AM24" s="96"/>
      <c r="AN24" s="96"/>
      <c r="AO24" s="96">
        <f>ROUND(AJ24*18%,2)</f>
        <v>343.76</v>
      </c>
      <c r="AP24" s="96"/>
      <c r="AQ24" s="96"/>
      <c r="AR24" s="96"/>
      <c r="AS24" s="96"/>
      <c r="AT24" s="96">
        <f t="shared" si="1"/>
        <v>2253.51</v>
      </c>
      <c r="AU24" s="96"/>
      <c r="AV24" s="96"/>
      <c r="AW24" s="96"/>
      <c r="AX24" s="96"/>
      <c r="AY24" s="96">
        <v>1</v>
      </c>
      <c r="AZ24" s="96"/>
      <c r="BA24" s="96"/>
      <c r="BB24" s="96"/>
      <c r="BC24" s="96">
        <f t="shared" si="2"/>
        <v>1909.75</v>
      </c>
      <c r="BD24" s="96"/>
      <c r="BE24" s="96"/>
      <c r="BF24" s="96"/>
      <c r="BG24" s="96"/>
      <c r="BH24" s="96">
        <f t="shared" si="3"/>
        <v>343.76</v>
      </c>
      <c r="BI24" s="96"/>
      <c r="BJ24" s="96"/>
      <c r="BK24" s="96"/>
      <c r="BL24" s="96"/>
      <c r="BM24" s="96">
        <f t="shared" si="4"/>
        <v>2253.51</v>
      </c>
      <c r="BN24" s="96"/>
      <c r="BO24" s="96"/>
      <c r="BP24" s="96"/>
      <c r="BQ24" s="96"/>
      <c r="BR24" s="116">
        <f t="shared" si="7"/>
        <v>1</v>
      </c>
      <c r="BS24" s="117"/>
      <c r="BT24" s="117"/>
      <c r="BU24" s="117"/>
      <c r="BV24" s="117"/>
      <c r="BW24" s="117"/>
      <c r="BX24" s="118"/>
      <c r="BY24" s="116">
        <f t="shared" si="5"/>
        <v>1909.75</v>
      </c>
      <c r="BZ24" s="117"/>
      <c r="CA24" s="117"/>
      <c r="CB24" s="117"/>
      <c r="CC24" s="117"/>
      <c r="CD24" s="117"/>
      <c r="CE24" s="118"/>
      <c r="CF24" s="116">
        <f t="shared" si="8"/>
        <v>343.76</v>
      </c>
      <c r="CG24" s="117"/>
      <c r="CH24" s="117"/>
      <c r="CI24" s="117"/>
      <c r="CJ24" s="117"/>
      <c r="CK24" s="117"/>
      <c r="CL24" s="117"/>
      <c r="CM24" s="118"/>
      <c r="CN24" s="119"/>
      <c r="CO24" s="120"/>
      <c r="CP24" s="120"/>
      <c r="CQ24" s="120"/>
      <c r="CR24" s="120"/>
      <c r="CS24" s="120"/>
      <c r="CT24" s="121"/>
      <c r="CU24" s="119">
        <f t="shared" si="6"/>
        <v>0</v>
      </c>
      <c r="CV24" s="120"/>
      <c r="CW24" s="120"/>
      <c r="CX24" s="120"/>
      <c r="CY24" s="120"/>
      <c r="CZ24" s="120"/>
      <c r="DA24" s="120"/>
      <c r="DB24" s="106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</row>
    <row r="25" spans="1:132" ht="30.75" customHeight="1">
      <c r="A25" s="99" t="s">
        <v>36</v>
      </c>
      <c r="B25" s="99"/>
      <c r="C25" s="100">
        <v>41662</v>
      </c>
      <c r="D25" s="100"/>
      <c r="E25" s="100"/>
      <c r="F25" s="100"/>
      <c r="G25" s="94" t="s">
        <v>323</v>
      </c>
      <c r="H25" s="94"/>
      <c r="I25" s="94"/>
      <c r="J25" s="97" t="s">
        <v>324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4"/>
      <c r="W25" s="94"/>
      <c r="X25" s="94"/>
      <c r="Y25" s="94"/>
      <c r="Z25" s="96">
        <v>390</v>
      </c>
      <c r="AA25" s="96"/>
      <c r="AB25" s="96"/>
      <c r="AC25" s="96"/>
      <c r="AD25" s="96"/>
      <c r="AE25" s="96"/>
      <c r="AF25" s="96"/>
      <c r="AG25" s="96"/>
      <c r="AH25" s="96"/>
      <c r="AI25" s="96"/>
      <c r="AJ25" s="96">
        <f t="shared" si="0"/>
        <v>390</v>
      </c>
      <c r="AK25" s="96"/>
      <c r="AL25" s="96"/>
      <c r="AM25" s="96"/>
      <c r="AN25" s="96"/>
      <c r="AO25" s="96">
        <v>0</v>
      </c>
      <c r="AP25" s="96"/>
      <c r="AQ25" s="96"/>
      <c r="AR25" s="96"/>
      <c r="AS25" s="96"/>
      <c r="AT25" s="96">
        <f t="shared" si="1"/>
        <v>390</v>
      </c>
      <c r="AU25" s="96"/>
      <c r="AV25" s="96"/>
      <c r="AW25" s="96"/>
      <c r="AX25" s="96"/>
      <c r="AY25" s="96">
        <v>1</v>
      </c>
      <c r="AZ25" s="96"/>
      <c r="BA25" s="96"/>
      <c r="BB25" s="96"/>
      <c r="BC25" s="96">
        <f t="shared" si="2"/>
        <v>390</v>
      </c>
      <c r="BD25" s="96"/>
      <c r="BE25" s="96"/>
      <c r="BF25" s="96"/>
      <c r="BG25" s="96"/>
      <c r="BH25" s="96">
        <f t="shared" si="3"/>
        <v>0</v>
      </c>
      <c r="BI25" s="96"/>
      <c r="BJ25" s="96"/>
      <c r="BK25" s="96"/>
      <c r="BL25" s="96"/>
      <c r="BM25" s="96">
        <f t="shared" si="4"/>
        <v>390</v>
      </c>
      <c r="BN25" s="96"/>
      <c r="BO25" s="96"/>
      <c r="BP25" s="96"/>
      <c r="BQ25" s="96"/>
      <c r="BR25" s="116">
        <f t="shared" si="7"/>
        <v>1</v>
      </c>
      <c r="BS25" s="117"/>
      <c r="BT25" s="117"/>
      <c r="BU25" s="117"/>
      <c r="BV25" s="117"/>
      <c r="BW25" s="117"/>
      <c r="BX25" s="118"/>
      <c r="BY25" s="116">
        <f t="shared" si="5"/>
        <v>390</v>
      </c>
      <c r="BZ25" s="117"/>
      <c r="CA25" s="117"/>
      <c r="CB25" s="117"/>
      <c r="CC25" s="117"/>
      <c r="CD25" s="117"/>
      <c r="CE25" s="118"/>
      <c r="CF25" s="116">
        <f t="shared" si="8"/>
        <v>0</v>
      </c>
      <c r="CG25" s="117"/>
      <c r="CH25" s="117"/>
      <c r="CI25" s="117"/>
      <c r="CJ25" s="117"/>
      <c r="CK25" s="117"/>
      <c r="CL25" s="117"/>
      <c r="CM25" s="118"/>
      <c r="CN25" s="119"/>
      <c r="CO25" s="120"/>
      <c r="CP25" s="120"/>
      <c r="CQ25" s="120"/>
      <c r="CR25" s="120"/>
      <c r="CS25" s="120"/>
      <c r="CT25" s="121"/>
      <c r="CU25" s="119">
        <f t="shared" si="6"/>
        <v>0</v>
      </c>
      <c r="CV25" s="120"/>
      <c r="CW25" s="120"/>
      <c r="CX25" s="120"/>
      <c r="CY25" s="120"/>
      <c r="CZ25" s="120"/>
      <c r="DA25" s="120"/>
      <c r="DB25" s="106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</row>
    <row r="26" spans="1:132" ht="30.75" customHeight="1">
      <c r="A26" s="99" t="s">
        <v>37</v>
      </c>
      <c r="B26" s="99"/>
      <c r="C26" s="100">
        <v>41666</v>
      </c>
      <c r="D26" s="100"/>
      <c r="E26" s="100"/>
      <c r="F26" s="100"/>
      <c r="G26" s="94" t="s">
        <v>325</v>
      </c>
      <c r="H26" s="94"/>
      <c r="I26" s="94"/>
      <c r="J26" s="97" t="s">
        <v>339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4"/>
      <c r="W26" s="94"/>
      <c r="X26" s="94"/>
      <c r="Y26" s="94"/>
      <c r="Z26" s="96">
        <v>840</v>
      </c>
      <c r="AA26" s="96"/>
      <c r="AB26" s="96"/>
      <c r="AC26" s="96"/>
      <c r="AD26" s="96"/>
      <c r="AE26" s="96"/>
      <c r="AF26" s="96"/>
      <c r="AG26" s="96"/>
      <c r="AH26" s="96"/>
      <c r="AI26" s="96"/>
      <c r="AJ26" s="96">
        <f t="shared" si="0"/>
        <v>840</v>
      </c>
      <c r="AK26" s="96"/>
      <c r="AL26" s="96"/>
      <c r="AM26" s="96"/>
      <c r="AN26" s="96"/>
      <c r="AO26" s="96">
        <v>0</v>
      </c>
      <c r="AP26" s="96"/>
      <c r="AQ26" s="96"/>
      <c r="AR26" s="96"/>
      <c r="AS26" s="96"/>
      <c r="AT26" s="96">
        <f t="shared" si="1"/>
        <v>840</v>
      </c>
      <c r="AU26" s="96"/>
      <c r="AV26" s="96"/>
      <c r="AW26" s="96"/>
      <c r="AX26" s="96"/>
      <c r="AY26" s="96">
        <v>1</v>
      </c>
      <c r="AZ26" s="96"/>
      <c r="BA26" s="96"/>
      <c r="BB26" s="96"/>
      <c r="BC26" s="96">
        <f t="shared" si="2"/>
        <v>840</v>
      </c>
      <c r="BD26" s="96"/>
      <c r="BE26" s="96"/>
      <c r="BF26" s="96"/>
      <c r="BG26" s="96"/>
      <c r="BH26" s="96">
        <f t="shared" si="3"/>
        <v>0</v>
      </c>
      <c r="BI26" s="96"/>
      <c r="BJ26" s="96"/>
      <c r="BK26" s="96"/>
      <c r="BL26" s="96"/>
      <c r="BM26" s="96">
        <f t="shared" si="4"/>
        <v>840</v>
      </c>
      <c r="BN26" s="96"/>
      <c r="BO26" s="96"/>
      <c r="BP26" s="96"/>
      <c r="BQ26" s="96"/>
      <c r="BR26" s="116">
        <f t="shared" si="7"/>
        <v>1</v>
      </c>
      <c r="BS26" s="117"/>
      <c r="BT26" s="117"/>
      <c r="BU26" s="117"/>
      <c r="BV26" s="117"/>
      <c r="BW26" s="117"/>
      <c r="BX26" s="118"/>
      <c r="BY26" s="116">
        <f t="shared" si="5"/>
        <v>840</v>
      </c>
      <c r="BZ26" s="117"/>
      <c r="CA26" s="117"/>
      <c r="CB26" s="117"/>
      <c r="CC26" s="117"/>
      <c r="CD26" s="117"/>
      <c r="CE26" s="118"/>
      <c r="CF26" s="116">
        <f t="shared" si="8"/>
        <v>0</v>
      </c>
      <c r="CG26" s="117"/>
      <c r="CH26" s="117"/>
      <c r="CI26" s="117"/>
      <c r="CJ26" s="117"/>
      <c r="CK26" s="117"/>
      <c r="CL26" s="117"/>
      <c r="CM26" s="118"/>
      <c r="CN26" s="119"/>
      <c r="CO26" s="120"/>
      <c r="CP26" s="120"/>
      <c r="CQ26" s="120"/>
      <c r="CR26" s="120"/>
      <c r="CS26" s="120"/>
      <c r="CT26" s="121"/>
      <c r="CU26" s="119">
        <f t="shared" si="6"/>
        <v>0</v>
      </c>
      <c r="CV26" s="120"/>
      <c r="CW26" s="120"/>
      <c r="CX26" s="120"/>
      <c r="CY26" s="120"/>
      <c r="CZ26" s="120"/>
      <c r="DA26" s="120"/>
      <c r="DB26" s="106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</row>
    <row r="27" spans="1:132" ht="30.75" customHeight="1">
      <c r="A27" s="99" t="s">
        <v>38</v>
      </c>
      <c r="B27" s="99"/>
      <c r="C27" s="100">
        <v>41667</v>
      </c>
      <c r="D27" s="100"/>
      <c r="E27" s="100"/>
      <c r="F27" s="100"/>
      <c r="G27" s="94" t="s">
        <v>326</v>
      </c>
      <c r="H27" s="94"/>
      <c r="I27" s="94"/>
      <c r="J27" s="97" t="s">
        <v>338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4"/>
      <c r="W27" s="94"/>
      <c r="X27" s="94"/>
      <c r="Y27" s="94"/>
      <c r="Z27" s="96">
        <f>ROUND(10000/1.18,2)</f>
        <v>8474.58</v>
      </c>
      <c r="AA27" s="96"/>
      <c r="AB27" s="96"/>
      <c r="AC27" s="96"/>
      <c r="AD27" s="96"/>
      <c r="AE27" s="96"/>
      <c r="AF27" s="96"/>
      <c r="AG27" s="96"/>
      <c r="AH27" s="96"/>
      <c r="AI27" s="96"/>
      <c r="AJ27" s="96">
        <f t="shared" si="0"/>
        <v>8474.58</v>
      </c>
      <c r="AK27" s="96"/>
      <c r="AL27" s="96"/>
      <c r="AM27" s="96"/>
      <c r="AN27" s="96"/>
      <c r="AO27" s="96">
        <f>ROUND(AJ27*18%,2)</f>
        <v>1525.42</v>
      </c>
      <c r="AP27" s="96"/>
      <c r="AQ27" s="96"/>
      <c r="AR27" s="96"/>
      <c r="AS27" s="96"/>
      <c r="AT27" s="136">
        <f t="shared" si="1"/>
        <v>10000</v>
      </c>
      <c r="AU27" s="136"/>
      <c r="AV27" s="136"/>
      <c r="AW27" s="136"/>
      <c r="AX27" s="136"/>
      <c r="AY27" s="96">
        <v>1</v>
      </c>
      <c r="AZ27" s="96"/>
      <c r="BA27" s="96"/>
      <c r="BB27" s="96"/>
      <c r="BC27" s="96">
        <f t="shared" si="2"/>
        <v>8474.58</v>
      </c>
      <c r="BD27" s="96"/>
      <c r="BE27" s="96"/>
      <c r="BF27" s="96"/>
      <c r="BG27" s="96"/>
      <c r="BH27" s="96">
        <f t="shared" si="3"/>
        <v>1525.42</v>
      </c>
      <c r="BI27" s="96"/>
      <c r="BJ27" s="96"/>
      <c r="BK27" s="96"/>
      <c r="BL27" s="96"/>
      <c r="BM27" s="96">
        <f t="shared" si="4"/>
        <v>10000</v>
      </c>
      <c r="BN27" s="96"/>
      <c r="BO27" s="96"/>
      <c r="BP27" s="96"/>
      <c r="BQ27" s="96"/>
      <c r="BR27" s="116">
        <f t="shared" si="7"/>
        <v>1</v>
      </c>
      <c r="BS27" s="117"/>
      <c r="BT27" s="117"/>
      <c r="BU27" s="117"/>
      <c r="BV27" s="117"/>
      <c r="BW27" s="117"/>
      <c r="BX27" s="118"/>
      <c r="BY27" s="116">
        <f t="shared" si="5"/>
        <v>8474.58</v>
      </c>
      <c r="BZ27" s="117"/>
      <c r="CA27" s="117"/>
      <c r="CB27" s="117"/>
      <c r="CC27" s="117"/>
      <c r="CD27" s="117"/>
      <c r="CE27" s="118"/>
      <c r="CF27" s="116">
        <f t="shared" si="8"/>
        <v>1525.42</v>
      </c>
      <c r="CG27" s="117"/>
      <c r="CH27" s="117"/>
      <c r="CI27" s="117"/>
      <c r="CJ27" s="117"/>
      <c r="CK27" s="117"/>
      <c r="CL27" s="117"/>
      <c r="CM27" s="118"/>
      <c r="CN27" s="119"/>
      <c r="CO27" s="120"/>
      <c r="CP27" s="120"/>
      <c r="CQ27" s="120"/>
      <c r="CR27" s="120"/>
      <c r="CS27" s="120"/>
      <c r="CT27" s="121"/>
      <c r="CU27" s="119">
        <f t="shared" si="6"/>
        <v>0</v>
      </c>
      <c r="CV27" s="120"/>
      <c r="CW27" s="120"/>
      <c r="CX27" s="120"/>
      <c r="CY27" s="120"/>
      <c r="CZ27" s="120"/>
      <c r="DA27" s="120"/>
      <c r="DB27" s="106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</row>
    <row r="28" spans="1:132" ht="30.75" customHeight="1">
      <c r="A28" s="99" t="s">
        <v>39</v>
      </c>
      <c r="B28" s="99"/>
      <c r="C28" s="100">
        <v>41667</v>
      </c>
      <c r="D28" s="100"/>
      <c r="E28" s="100"/>
      <c r="F28" s="100"/>
      <c r="G28" s="94" t="s">
        <v>327</v>
      </c>
      <c r="H28" s="94"/>
      <c r="I28" s="94"/>
      <c r="J28" s="97" t="s">
        <v>336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4"/>
      <c r="W28" s="94"/>
      <c r="X28" s="94"/>
      <c r="Y28" s="94"/>
      <c r="Z28" s="96">
        <f>ROUND(6040/1.18,2)</f>
        <v>5118.64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>
        <f t="shared" si="0"/>
        <v>5118.64</v>
      </c>
      <c r="AK28" s="96"/>
      <c r="AL28" s="96"/>
      <c r="AM28" s="96"/>
      <c r="AN28" s="96"/>
      <c r="AO28" s="96">
        <f>ROUND(AJ28*18%,2)</f>
        <v>921.36</v>
      </c>
      <c r="AP28" s="96"/>
      <c r="AQ28" s="96"/>
      <c r="AR28" s="96"/>
      <c r="AS28" s="96"/>
      <c r="AT28" s="136">
        <f t="shared" si="1"/>
        <v>6040</v>
      </c>
      <c r="AU28" s="136"/>
      <c r="AV28" s="136"/>
      <c r="AW28" s="136"/>
      <c r="AX28" s="136"/>
      <c r="AY28" s="96">
        <v>1</v>
      </c>
      <c r="AZ28" s="96"/>
      <c r="BA28" s="96"/>
      <c r="BB28" s="96"/>
      <c r="BC28" s="96">
        <f t="shared" si="2"/>
        <v>5118.64</v>
      </c>
      <c r="BD28" s="96"/>
      <c r="BE28" s="96"/>
      <c r="BF28" s="96"/>
      <c r="BG28" s="96"/>
      <c r="BH28" s="96">
        <f t="shared" si="3"/>
        <v>921.36</v>
      </c>
      <c r="BI28" s="96"/>
      <c r="BJ28" s="96"/>
      <c r="BK28" s="96"/>
      <c r="BL28" s="96"/>
      <c r="BM28" s="96">
        <f t="shared" si="4"/>
        <v>6040</v>
      </c>
      <c r="BN28" s="96"/>
      <c r="BO28" s="96"/>
      <c r="BP28" s="96"/>
      <c r="BQ28" s="96"/>
      <c r="BR28" s="116">
        <f t="shared" si="7"/>
        <v>1</v>
      </c>
      <c r="BS28" s="117"/>
      <c r="BT28" s="117"/>
      <c r="BU28" s="117"/>
      <c r="BV28" s="117"/>
      <c r="BW28" s="117"/>
      <c r="BX28" s="118"/>
      <c r="BY28" s="116">
        <f t="shared" si="5"/>
        <v>5118.64</v>
      </c>
      <c r="BZ28" s="117"/>
      <c r="CA28" s="117"/>
      <c r="CB28" s="117"/>
      <c r="CC28" s="117"/>
      <c r="CD28" s="117"/>
      <c r="CE28" s="118"/>
      <c r="CF28" s="116">
        <f t="shared" si="8"/>
        <v>921.36</v>
      </c>
      <c r="CG28" s="117"/>
      <c r="CH28" s="117"/>
      <c r="CI28" s="117"/>
      <c r="CJ28" s="117"/>
      <c r="CK28" s="117"/>
      <c r="CL28" s="117"/>
      <c r="CM28" s="118"/>
      <c r="CN28" s="119"/>
      <c r="CO28" s="120"/>
      <c r="CP28" s="120"/>
      <c r="CQ28" s="120"/>
      <c r="CR28" s="120"/>
      <c r="CS28" s="120"/>
      <c r="CT28" s="121"/>
      <c r="CU28" s="119">
        <f t="shared" si="6"/>
        <v>0</v>
      </c>
      <c r="CV28" s="120"/>
      <c r="CW28" s="120"/>
      <c r="CX28" s="120"/>
      <c r="CY28" s="120"/>
      <c r="CZ28" s="120"/>
      <c r="DA28" s="120"/>
      <c r="DB28" s="106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</row>
    <row r="29" spans="1:132" ht="30.75" customHeight="1">
      <c r="A29" s="99" t="s">
        <v>59</v>
      </c>
      <c r="B29" s="99"/>
      <c r="C29" s="100">
        <v>41667</v>
      </c>
      <c r="D29" s="100"/>
      <c r="E29" s="100"/>
      <c r="F29" s="100"/>
      <c r="G29" s="94" t="s">
        <v>328</v>
      </c>
      <c r="H29" s="94"/>
      <c r="I29" s="94"/>
      <c r="J29" s="97" t="s">
        <v>337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4"/>
      <c r="W29" s="94"/>
      <c r="X29" s="94"/>
      <c r="Y29" s="94"/>
      <c r="Z29" s="96">
        <f>ROUND(3522.08/1.18,2)</f>
        <v>2984.81</v>
      </c>
      <c r="AA29" s="96"/>
      <c r="AB29" s="96"/>
      <c r="AC29" s="96"/>
      <c r="AD29" s="96"/>
      <c r="AE29" s="96"/>
      <c r="AF29" s="96"/>
      <c r="AG29" s="96"/>
      <c r="AH29" s="96"/>
      <c r="AI29" s="96"/>
      <c r="AJ29" s="96">
        <f t="shared" si="0"/>
        <v>2984.81</v>
      </c>
      <c r="AK29" s="96"/>
      <c r="AL29" s="96"/>
      <c r="AM29" s="96"/>
      <c r="AN29" s="96"/>
      <c r="AO29" s="96">
        <f>ROUND(AJ29*18%,2)</f>
        <v>537.27</v>
      </c>
      <c r="AP29" s="96"/>
      <c r="AQ29" s="96"/>
      <c r="AR29" s="96"/>
      <c r="AS29" s="96"/>
      <c r="AT29" s="136">
        <f t="shared" si="1"/>
        <v>3522.08</v>
      </c>
      <c r="AU29" s="136"/>
      <c r="AV29" s="136"/>
      <c r="AW29" s="136"/>
      <c r="AX29" s="136"/>
      <c r="AY29" s="96">
        <v>1</v>
      </c>
      <c r="AZ29" s="96"/>
      <c r="BA29" s="96"/>
      <c r="BB29" s="96"/>
      <c r="BC29" s="96">
        <f t="shared" si="2"/>
        <v>2984.81</v>
      </c>
      <c r="BD29" s="96"/>
      <c r="BE29" s="96"/>
      <c r="BF29" s="96"/>
      <c r="BG29" s="96"/>
      <c r="BH29" s="96">
        <f t="shared" si="3"/>
        <v>537.27</v>
      </c>
      <c r="BI29" s="96"/>
      <c r="BJ29" s="96"/>
      <c r="BK29" s="96"/>
      <c r="BL29" s="96"/>
      <c r="BM29" s="96">
        <f t="shared" si="4"/>
        <v>3522.08</v>
      </c>
      <c r="BN29" s="96"/>
      <c r="BO29" s="96"/>
      <c r="BP29" s="96"/>
      <c r="BQ29" s="96"/>
      <c r="BR29" s="116">
        <f t="shared" si="7"/>
        <v>1</v>
      </c>
      <c r="BS29" s="117"/>
      <c r="BT29" s="117"/>
      <c r="BU29" s="117"/>
      <c r="BV29" s="117"/>
      <c r="BW29" s="117"/>
      <c r="BX29" s="118"/>
      <c r="BY29" s="116">
        <f t="shared" si="5"/>
        <v>2984.81</v>
      </c>
      <c r="BZ29" s="117"/>
      <c r="CA29" s="117"/>
      <c r="CB29" s="117"/>
      <c r="CC29" s="117"/>
      <c r="CD29" s="117"/>
      <c r="CE29" s="118"/>
      <c r="CF29" s="116">
        <f t="shared" si="8"/>
        <v>537.27</v>
      </c>
      <c r="CG29" s="117"/>
      <c r="CH29" s="117"/>
      <c r="CI29" s="117"/>
      <c r="CJ29" s="117"/>
      <c r="CK29" s="117"/>
      <c r="CL29" s="117"/>
      <c r="CM29" s="118"/>
      <c r="CN29" s="119"/>
      <c r="CO29" s="120"/>
      <c r="CP29" s="120"/>
      <c r="CQ29" s="120"/>
      <c r="CR29" s="120"/>
      <c r="CS29" s="120"/>
      <c r="CT29" s="121"/>
      <c r="CU29" s="119">
        <f t="shared" si="6"/>
        <v>0</v>
      </c>
      <c r="CV29" s="120"/>
      <c r="CW29" s="120"/>
      <c r="CX29" s="120"/>
      <c r="CY29" s="120"/>
      <c r="CZ29" s="120"/>
      <c r="DA29" s="120"/>
      <c r="DB29" s="106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</row>
    <row r="30" spans="1:132" ht="30.75" customHeight="1">
      <c r="A30" s="99" t="s">
        <v>60</v>
      </c>
      <c r="B30" s="99"/>
      <c r="C30" s="100">
        <v>41669</v>
      </c>
      <c r="D30" s="100"/>
      <c r="E30" s="100"/>
      <c r="F30" s="100"/>
      <c r="G30" s="94" t="s">
        <v>340</v>
      </c>
      <c r="H30" s="94"/>
      <c r="I30" s="94"/>
      <c r="J30" s="97" t="s">
        <v>341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4"/>
      <c r="W30" s="94"/>
      <c r="X30" s="94"/>
      <c r="Y30" s="94"/>
      <c r="Z30" s="96">
        <f>ROUND(610.22/1.18,2)</f>
        <v>517.14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>
        <f t="shared" si="0"/>
        <v>517.14</v>
      </c>
      <c r="AK30" s="96"/>
      <c r="AL30" s="96"/>
      <c r="AM30" s="96"/>
      <c r="AN30" s="96"/>
      <c r="AO30" s="96">
        <f>ROUND(AJ30*18%,2)-0.01</f>
        <v>93.08</v>
      </c>
      <c r="AP30" s="96"/>
      <c r="AQ30" s="96"/>
      <c r="AR30" s="96"/>
      <c r="AS30" s="96"/>
      <c r="AT30" s="136">
        <f t="shared" si="1"/>
        <v>610.22</v>
      </c>
      <c r="AU30" s="136"/>
      <c r="AV30" s="136"/>
      <c r="AW30" s="136"/>
      <c r="AX30" s="136"/>
      <c r="AY30" s="96">
        <v>1</v>
      </c>
      <c r="AZ30" s="96"/>
      <c r="BA30" s="96"/>
      <c r="BB30" s="96"/>
      <c r="BC30" s="96">
        <f t="shared" si="2"/>
        <v>517.14</v>
      </c>
      <c r="BD30" s="96"/>
      <c r="BE30" s="96"/>
      <c r="BF30" s="96"/>
      <c r="BG30" s="96"/>
      <c r="BH30" s="96">
        <f t="shared" si="3"/>
        <v>93.08</v>
      </c>
      <c r="BI30" s="96"/>
      <c r="BJ30" s="96"/>
      <c r="BK30" s="96"/>
      <c r="BL30" s="96"/>
      <c r="BM30" s="96">
        <f t="shared" si="4"/>
        <v>610.22</v>
      </c>
      <c r="BN30" s="96"/>
      <c r="BO30" s="96"/>
      <c r="BP30" s="96"/>
      <c r="BQ30" s="96"/>
      <c r="BR30" s="116">
        <f t="shared" si="7"/>
        <v>1</v>
      </c>
      <c r="BS30" s="117"/>
      <c r="BT30" s="117"/>
      <c r="BU30" s="117"/>
      <c r="BV30" s="117"/>
      <c r="BW30" s="117"/>
      <c r="BX30" s="118"/>
      <c r="BY30" s="116">
        <f t="shared" si="5"/>
        <v>517.14</v>
      </c>
      <c r="BZ30" s="117"/>
      <c r="CA30" s="117"/>
      <c r="CB30" s="117"/>
      <c r="CC30" s="117"/>
      <c r="CD30" s="117"/>
      <c r="CE30" s="118"/>
      <c r="CF30" s="116">
        <f t="shared" si="8"/>
        <v>93.08</v>
      </c>
      <c r="CG30" s="117"/>
      <c r="CH30" s="117"/>
      <c r="CI30" s="117"/>
      <c r="CJ30" s="117"/>
      <c r="CK30" s="117"/>
      <c r="CL30" s="117"/>
      <c r="CM30" s="118"/>
      <c r="CN30" s="119"/>
      <c r="CO30" s="120"/>
      <c r="CP30" s="120"/>
      <c r="CQ30" s="120"/>
      <c r="CR30" s="120"/>
      <c r="CS30" s="120"/>
      <c r="CT30" s="121"/>
      <c r="CU30" s="119">
        <f t="shared" si="6"/>
        <v>0</v>
      </c>
      <c r="CV30" s="120"/>
      <c r="CW30" s="120"/>
      <c r="CX30" s="120"/>
      <c r="CY30" s="120"/>
      <c r="CZ30" s="120"/>
      <c r="DA30" s="120"/>
      <c r="DB30" s="106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</row>
    <row r="31" spans="1:132" ht="52.5" customHeight="1">
      <c r="A31" s="90" t="s">
        <v>31</v>
      </c>
      <c r="B31" s="90"/>
      <c r="C31" s="90"/>
      <c r="D31" s="90"/>
      <c r="E31" s="90"/>
      <c r="F31" s="91"/>
      <c r="G31" s="92" t="s">
        <v>32</v>
      </c>
      <c r="H31" s="92"/>
      <c r="I31" s="93"/>
      <c r="J31" s="94" t="s">
        <v>32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 t="s">
        <v>32</v>
      </c>
      <c r="W31" s="94"/>
      <c r="X31" s="94"/>
      <c r="Y31" s="94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 t="shared" si="1"/>
        <v>0</v>
      </c>
      <c r="AU31" s="83"/>
      <c r="AV31" s="83"/>
      <c r="AW31" s="83"/>
      <c r="AX31" s="83"/>
      <c r="AY31" s="84">
        <f>SUM(AY10:BB30)</f>
        <v>21</v>
      </c>
      <c r="AZ31" s="84"/>
      <c r="BA31" s="84"/>
      <c r="BB31" s="84"/>
      <c r="BC31" s="85">
        <f>SUM(BC10:BG30)</f>
        <v>51408.4</v>
      </c>
      <c r="BD31" s="86"/>
      <c r="BE31" s="86"/>
      <c r="BF31" s="86"/>
      <c r="BG31" s="87"/>
      <c r="BH31" s="85">
        <f>SUM(BH10:BL30)</f>
        <v>7441.790000000001</v>
      </c>
      <c r="BI31" s="86"/>
      <c r="BJ31" s="86"/>
      <c r="BK31" s="86"/>
      <c r="BL31" s="87"/>
      <c r="BM31" s="85">
        <f>BC31+BH31</f>
        <v>58850.19</v>
      </c>
      <c r="BN31" s="86"/>
      <c r="BO31" s="86"/>
      <c r="BP31" s="86"/>
      <c r="BQ31" s="87"/>
      <c r="BR31" s="85">
        <f>SUM(BR10:BX30)</f>
        <v>19</v>
      </c>
      <c r="BS31" s="86"/>
      <c r="BT31" s="86"/>
      <c r="BU31" s="86"/>
      <c r="BV31" s="86"/>
      <c r="BW31" s="86"/>
      <c r="BX31" s="87"/>
      <c r="BY31" s="85">
        <f>SUM(BY10:CE30)</f>
        <v>51408.40000000001</v>
      </c>
      <c r="BZ31" s="86"/>
      <c r="CA31" s="86"/>
      <c r="CB31" s="86"/>
      <c r="CC31" s="86"/>
      <c r="CD31" s="86"/>
      <c r="CE31" s="87"/>
      <c r="CF31" s="85">
        <f>BH31</f>
        <v>7441.790000000001</v>
      </c>
      <c r="CG31" s="86"/>
      <c r="CH31" s="86"/>
      <c r="CI31" s="86"/>
      <c r="CJ31" s="86"/>
      <c r="CK31" s="86"/>
      <c r="CL31" s="86"/>
      <c r="CM31" s="87"/>
      <c r="CN31" s="85"/>
      <c r="CO31" s="86"/>
      <c r="CP31" s="86"/>
      <c r="CQ31" s="86"/>
      <c r="CR31" s="86"/>
      <c r="CS31" s="86"/>
      <c r="CT31" s="87"/>
      <c r="CU31" s="85">
        <f>SUM(CU10:DA30)</f>
        <v>0</v>
      </c>
      <c r="CV31" s="86"/>
      <c r="CW31" s="86"/>
      <c r="CX31" s="86"/>
      <c r="CY31" s="86"/>
      <c r="CZ31" s="86"/>
      <c r="DA31" s="87"/>
      <c r="DB31" s="106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</row>
    <row r="32" spans="1:132" ht="51.75" customHeight="1">
      <c r="A32" s="90" t="s">
        <v>33</v>
      </c>
      <c r="B32" s="90"/>
      <c r="C32" s="90"/>
      <c r="D32" s="90"/>
      <c r="E32" s="90"/>
      <c r="F32" s="91"/>
      <c r="G32" s="88" t="s">
        <v>32</v>
      </c>
      <c r="H32" s="88"/>
      <c r="I32" s="89"/>
      <c r="J32" s="95" t="s">
        <v>32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4">
        <f>AY31</f>
        <v>21</v>
      </c>
      <c r="AZ32" s="84"/>
      <c r="BA32" s="84"/>
      <c r="BB32" s="84"/>
      <c r="BC32" s="84">
        <f>BC31</f>
        <v>51408.4</v>
      </c>
      <c r="BD32" s="84"/>
      <c r="BE32" s="84"/>
      <c r="BF32" s="84"/>
      <c r="BG32" s="84"/>
      <c r="BH32" s="84">
        <f>BH31</f>
        <v>7441.790000000001</v>
      </c>
      <c r="BI32" s="84"/>
      <c r="BJ32" s="84"/>
      <c r="BK32" s="84"/>
      <c r="BL32" s="84"/>
      <c r="BM32" s="84">
        <f>BM31</f>
        <v>58850.19</v>
      </c>
      <c r="BN32" s="84"/>
      <c r="BO32" s="84"/>
      <c r="BP32" s="84"/>
      <c r="BQ32" s="84"/>
      <c r="BR32" s="85">
        <f>BR31</f>
        <v>19</v>
      </c>
      <c r="BS32" s="86"/>
      <c r="BT32" s="86"/>
      <c r="BU32" s="86"/>
      <c r="BV32" s="86"/>
      <c r="BW32" s="86"/>
      <c r="BX32" s="87"/>
      <c r="BY32" s="85">
        <f>BY31</f>
        <v>51408.40000000001</v>
      </c>
      <c r="BZ32" s="86"/>
      <c r="CA32" s="86"/>
      <c r="CB32" s="86"/>
      <c r="CC32" s="86"/>
      <c r="CD32" s="86"/>
      <c r="CE32" s="87"/>
      <c r="CF32" s="85">
        <f>CF31</f>
        <v>7441.790000000001</v>
      </c>
      <c r="CG32" s="86"/>
      <c r="CH32" s="86"/>
      <c r="CI32" s="86"/>
      <c r="CJ32" s="86"/>
      <c r="CK32" s="86"/>
      <c r="CL32" s="86"/>
      <c r="CM32" s="87"/>
      <c r="CN32" s="85">
        <f>CN31</f>
        <v>0</v>
      </c>
      <c r="CO32" s="86"/>
      <c r="CP32" s="86"/>
      <c r="CQ32" s="86"/>
      <c r="CR32" s="86"/>
      <c r="CS32" s="86"/>
      <c r="CT32" s="87"/>
      <c r="CU32" s="85">
        <f>CU31</f>
        <v>0</v>
      </c>
      <c r="CV32" s="86"/>
      <c r="CW32" s="86"/>
      <c r="CX32" s="86"/>
      <c r="CY32" s="86"/>
      <c r="CZ32" s="86"/>
      <c r="DA32" s="86"/>
      <c r="DB32" s="106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</row>
    <row r="33" spans="70:132" ht="12"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</row>
    <row r="34" spans="1:69" ht="12">
      <c r="A34" s="103" t="s">
        <v>44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3" spans="1:69" ht="13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</row>
    <row r="44" spans="1:69" ht="12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</row>
    <row r="45" spans="1:69" ht="6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</row>
    <row r="46" spans="1:69" ht="12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</row>
    <row r="47" ht="10.5" customHeight="1"/>
    <row r="48" ht="10.5" customHeight="1"/>
    <row r="49" ht="26.25" customHeight="1"/>
    <row r="50" ht="63" customHeight="1"/>
    <row r="51" ht="17.25" customHeight="1"/>
    <row r="52" ht="22.5" customHeight="1"/>
    <row r="53" ht="26.25" customHeight="1"/>
    <row r="54" ht="9.75" customHeight="1"/>
    <row r="55" ht="9.75" customHeight="1"/>
    <row r="56" ht="9.75" customHeight="1"/>
    <row r="57" ht="9.75" customHeight="1"/>
    <row r="58" ht="9.75" customHeight="1"/>
    <row r="59" ht="57.75" customHeight="1"/>
    <row r="60" ht="60.75" customHeight="1"/>
  </sheetData>
  <sheetProtection/>
  <mergeCells count="518">
    <mergeCell ref="BY30:CE30"/>
    <mergeCell ref="CF30:CM30"/>
    <mergeCell ref="CN30:CT30"/>
    <mergeCell ref="CU30:DA30"/>
    <mergeCell ref="DB30:EB30"/>
    <mergeCell ref="BM30:BQ30"/>
    <mergeCell ref="DB29:EB29"/>
    <mergeCell ref="A30:B30"/>
    <mergeCell ref="C30:F30"/>
    <mergeCell ref="G30:I30"/>
    <mergeCell ref="J30:U30"/>
    <mergeCell ref="V30:Y30"/>
    <mergeCell ref="Z30:AD30"/>
    <mergeCell ref="AE30:AI30"/>
    <mergeCell ref="AJ30:AN30"/>
    <mergeCell ref="CN29:CT29"/>
    <mergeCell ref="AO30:AS30"/>
    <mergeCell ref="BM29:BQ29"/>
    <mergeCell ref="BR29:BX29"/>
    <mergeCell ref="BY29:CE29"/>
    <mergeCell ref="BR30:BX30"/>
    <mergeCell ref="AT30:AX30"/>
    <mergeCell ref="AY30:BB30"/>
    <mergeCell ref="BC30:BG30"/>
    <mergeCell ref="BH30:BL30"/>
    <mergeCell ref="Z29:AD29"/>
    <mergeCell ref="AE29:AI29"/>
    <mergeCell ref="CU29:DA29"/>
    <mergeCell ref="AJ29:AN29"/>
    <mergeCell ref="AO29:AS29"/>
    <mergeCell ref="AT29:AX29"/>
    <mergeCell ref="AY29:BB29"/>
    <mergeCell ref="BC29:BG29"/>
    <mergeCell ref="BH29:BL29"/>
    <mergeCell ref="CF29:CM29"/>
    <mergeCell ref="BY28:CE28"/>
    <mergeCell ref="CF28:CM28"/>
    <mergeCell ref="CN28:CT28"/>
    <mergeCell ref="CU28:DA28"/>
    <mergeCell ref="DB28:EB28"/>
    <mergeCell ref="A29:B29"/>
    <mergeCell ref="C29:F29"/>
    <mergeCell ref="G29:I29"/>
    <mergeCell ref="J29:U29"/>
    <mergeCell ref="V29:Y29"/>
    <mergeCell ref="AT28:AX28"/>
    <mergeCell ref="AY28:BB28"/>
    <mergeCell ref="BC28:BG28"/>
    <mergeCell ref="BH28:BL28"/>
    <mergeCell ref="BM28:BQ28"/>
    <mergeCell ref="BR28:BX28"/>
    <mergeCell ref="DB27:EB27"/>
    <mergeCell ref="A28:B28"/>
    <mergeCell ref="C28:F28"/>
    <mergeCell ref="G28:I28"/>
    <mergeCell ref="J28:U28"/>
    <mergeCell ref="V28:Y28"/>
    <mergeCell ref="Z28:AD28"/>
    <mergeCell ref="AE28:AI28"/>
    <mergeCell ref="AJ28:AN28"/>
    <mergeCell ref="AO28:AS28"/>
    <mergeCell ref="BM27:BQ27"/>
    <mergeCell ref="BR27:BX27"/>
    <mergeCell ref="BY27:CE27"/>
    <mergeCell ref="CF27:CM27"/>
    <mergeCell ref="CN27:CT27"/>
    <mergeCell ref="CU27:DA27"/>
    <mergeCell ref="AJ27:AN27"/>
    <mergeCell ref="AO27:AS27"/>
    <mergeCell ref="AT27:AX27"/>
    <mergeCell ref="AY27:BB27"/>
    <mergeCell ref="BC27:BG27"/>
    <mergeCell ref="BH27:BL27"/>
    <mergeCell ref="CN26:CT26"/>
    <mergeCell ref="CU26:DA26"/>
    <mergeCell ref="DB26:EB26"/>
    <mergeCell ref="A27:B27"/>
    <mergeCell ref="C27:F27"/>
    <mergeCell ref="G27:I27"/>
    <mergeCell ref="J27:U27"/>
    <mergeCell ref="V27:Y27"/>
    <mergeCell ref="Z27:AD27"/>
    <mergeCell ref="AE27:AI27"/>
    <mergeCell ref="BC26:BG26"/>
    <mergeCell ref="BH26:BL26"/>
    <mergeCell ref="BM26:BQ26"/>
    <mergeCell ref="BR26:BX26"/>
    <mergeCell ref="BY26:CE26"/>
    <mergeCell ref="CF26:CM26"/>
    <mergeCell ref="Z26:AD26"/>
    <mergeCell ref="AE26:AI26"/>
    <mergeCell ref="AJ26:AN26"/>
    <mergeCell ref="AO26:AS26"/>
    <mergeCell ref="AT26:AX26"/>
    <mergeCell ref="AY26:BB26"/>
    <mergeCell ref="BY25:CE25"/>
    <mergeCell ref="CF25:CM25"/>
    <mergeCell ref="CN25:CT25"/>
    <mergeCell ref="CU25:DA25"/>
    <mergeCell ref="DB25:EB25"/>
    <mergeCell ref="A26:B26"/>
    <mergeCell ref="C26:F26"/>
    <mergeCell ref="G26:I26"/>
    <mergeCell ref="J26:U26"/>
    <mergeCell ref="V26:Y26"/>
    <mergeCell ref="AT25:AX25"/>
    <mergeCell ref="AY25:BB25"/>
    <mergeCell ref="BC25:BG25"/>
    <mergeCell ref="BH25:BL25"/>
    <mergeCell ref="BM25:BQ25"/>
    <mergeCell ref="BR25:BX25"/>
    <mergeCell ref="DB23:EB23"/>
    <mergeCell ref="A25:B25"/>
    <mergeCell ref="C25:F25"/>
    <mergeCell ref="G25:I25"/>
    <mergeCell ref="J25:U25"/>
    <mergeCell ref="V25:Y25"/>
    <mergeCell ref="Z25:AD25"/>
    <mergeCell ref="AE25:AI25"/>
    <mergeCell ref="AJ25:AN25"/>
    <mergeCell ref="AO25:AS25"/>
    <mergeCell ref="BM23:BQ23"/>
    <mergeCell ref="BR23:BX23"/>
    <mergeCell ref="BY23:CE23"/>
    <mergeCell ref="CF23:CM23"/>
    <mergeCell ref="CN23:CT23"/>
    <mergeCell ref="CU23:DA23"/>
    <mergeCell ref="AJ23:AN23"/>
    <mergeCell ref="AO23:AS23"/>
    <mergeCell ref="AT23:AX23"/>
    <mergeCell ref="AY23:BB23"/>
    <mergeCell ref="BC23:BG23"/>
    <mergeCell ref="BH23:BL23"/>
    <mergeCell ref="CN24:CT24"/>
    <mergeCell ref="CU24:DA24"/>
    <mergeCell ref="DB24:EB24"/>
    <mergeCell ref="A23:B23"/>
    <mergeCell ref="C23:F23"/>
    <mergeCell ref="G23:I23"/>
    <mergeCell ref="J23:U23"/>
    <mergeCell ref="V23:Y23"/>
    <mergeCell ref="Z23:AD23"/>
    <mergeCell ref="AE23:AI23"/>
    <mergeCell ref="BC24:BG24"/>
    <mergeCell ref="BH24:BL24"/>
    <mergeCell ref="BM24:BQ24"/>
    <mergeCell ref="BR24:BX24"/>
    <mergeCell ref="BY24:CE24"/>
    <mergeCell ref="CF24:CM24"/>
    <mergeCell ref="Z24:AD24"/>
    <mergeCell ref="AE24:AI24"/>
    <mergeCell ref="AJ24:AN24"/>
    <mergeCell ref="AO24:AS24"/>
    <mergeCell ref="AT24:AX24"/>
    <mergeCell ref="AY24:BB24"/>
    <mergeCell ref="BY22:CE22"/>
    <mergeCell ref="CF22:CM22"/>
    <mergeCell ref="CN22:CT22"/>
    <mergeCell ref="CU22:DA22"/>
    <mergeCell ref="DB22:EB22"/>
    <mergeCell ref="A24:B24"/>
    <mergeCell ref="C24:F24"/>
    <mergeCell ref="G24:I24"/>
    <mergeCell ref="J24:U24"/>
    <mergeCell ref="V24:Y24"/>
    <mergeCell ref="AT22:AX22"/>
    <mergeCell ref="AY22:BB22"/>
    <mergeCell ref="BC22:BG22"/>
    <mergeCell ref="BH22:BL22"/>
    <mergeCell ref="BM22:BQ22"/>
    <mergeCell ref="BR22:BX22"/>
    <mergeCell ref="DB21:EB21"/>
    <mergeCell ref="A22:B22"/>
    <mergeCell ref="C22:F22"/>
    <mergeCell ref="G22:I22"/>
    <mergeCell ref="J22:U22"/>
    <mergeCell ref="V22:Y22"/>
    <mergeCell ref="Z22:AD22"/>
    <mergeCell ref="AE22:AI22"/>
    <mergeCell ref="AJ22:AN22"/>
    <mergeCell ref="AO22:AS22"/>
    <mergeCell ref="BM21:BQ21"/>
    <mergeCell ref="BR21:BX21"/>
    <mergeCell ref="BY21:CE21"/>
    <mergeCell ref="CF21:CM21"/>
    <mergeCell ref="CN21:CT21"/>
    <mergeCell ref="CU21:DA21"/>
    <mergeCell ref="AJ21:AN21"/>
    <mergeCell ref="AO21:AS21"/>
    <mergeCell ref="AT21:AX21"/>
    <mergeCell ref="AY21:BB21"/>
    <mergeCell ref="BC21:BG21"/>
    <mergeCell ref="BH21:BL21"/>
    <mergeCell ref="CN20:CT20"/>
    <mergeCell ref="CU20:DA20"/>
    <mergeCell ref="DB20:EB20"/>
    <mergeCell ref="A21:B21"/>
    <mergeCell ref="C21:F21"/>
    <mergeCell ref="G21:I21"/>
    <mergeCell ref="J21:U21"/>
    <mergeCell ref="V21:Y21"/>
    <mergeCell ref="Z21:AD21"/>
    <mergeCell ref="AE21:AI21"/>
    <mergeCell ref="BC20:BG20"/>
    <mergeCell ref="BH20:BL20"/>
    <mergeCell ref="BM20:BQ20"/>
    <mergeCell ref="BR20:BX20"/>
    <mergeCell ref="BY20:CE20"/>
    <mergeCell ref="CF20:CM20"/>
    <mergeCell ref="Z20:AD20"/>
    <mergeCell ref="AE20:AI20"/>
    <mergeCell ref="AJ20:AN20"/>
    <mergeCell ref="AO20:AS20"/>
    <mergeCell ref="AT20:AX20"/>
    <mergeCell ref="AY20:BB20"/>
    <mergeCell ref="BY19:CE19"/>
    <mergeCell ref="CF19:CM19"/>
    <mergeCell ref="CN19:CT19"/>
    <mergeCell ref="CU19:DA19"/>
    <mergeCell ref="DB19:EB19"/>
    <mergeCell ref="A20:B20"/>
    <mergeCell ref="C20:F20"/>
    <mergeCell ref="G20:I20"/>
    <mergeCell ref="J20:U20"/>
    <mergeCell ref="V20:Y20"/>
    <mergeCell ref="AT19:AX19"/>
    <mergeCell ref="AY19:BB19"/>
    <mergeCell ref="BC19:BG19"/>
    <mergeCell ref="BH19:BL19"/>
    <mergeCell ref="BM19:BQ19"/>
    <mergeCell ref="BR19:BX19"/>
    <mergeCell ref="DB18:EB18"/>
    <mergeCell ref="A19:B19"/>
    <mergeCell ref="C19:F19"/>
    <mergeCell ref="G19:I19"/>
    <mergeCell ref="J19:U19"/>
    <mergeCell ref="V19:Y19"/>
    <mergeCell ref="Z19:AD19"/>
    <mergeCell ref="AE19:AI19"/>
    <mergeCell ref="AJ19:AN19"/>
    <mergeCell ref="AO19:AS19"/>
    <mergeCell ref="BM18:BQ18"/>
    <mergeCell ref="BR18:BX18"/>
    <mergeCell ref="BY18:CE18"/>
    <mergeCell ref="CF18:CM18"/>
    <mergeCell ref="CN18:CT18"/>
    <mergeCell ref="CU18:DA18"/>
    <mergeCell ref="AJ18:AN18"/>
    <mergeCell ref="AO18:AS18"/>
    <mergeCell ref="AT18:AX18"/>
    <mergeCell ref="AY18:BB18"/>
    <mergeCell ref="BC18:BG18"/>
    <mergeCell ref="BH18:BL18"/>
    <mergeCell ref="CN17:CT17"/>
    <mergeCell ref="CU17:DA17"/>
    <mergeCell ref="DB17:EB17"/>
    <mergeCell ref="A18:B18"/>
    <mergeCell ref="C18:F18"/>
    <mergeCell ref="G18:I18"/>
    <mergeCell ref="J18:U18"/>
    <mergeCell ref="V18:Y18"/>
    <mergeCell ref="Z18:AD18"/>
    <mergeCell ref="AE18:AI18"/>
    <mergeCell ref="BC17:BG17"/>
    <mergeCell ref="BH17:BL17"/>
    <mergeCell ref="BM17:BQ17"/>
    <mergeCell ref="BR17:BX17"/>
    <mergeCell ref="BY17:CE17"/>
    <mergeCell ref="CF17:CM17"/>
    <mergeCell ref="Z17:AD17"/>
    <mergeCell ref="AE17:AI17"/>
    <mergeCell ref="AJ17:AN17"/>
    <mergeCell ref="AO17:AS17"/>
    <mergeCell ref="AT17:AX17"/>
    <mergeCell ref="AY17:BB17"/>
    <mergeCell ref="BY16:CE16"/>
    <mergeCell ref="CF16:CM16"/>
    <mergeCell ref="CN16:CT16"/>
    <mergeCell ref="CU16:DA16"/>
    <mergeCell ref="DB16:EB16"/>
    <mergeCell ref="A17:B17"/>
    <mergeCell ref="C17:F17"/>
    <mergeCell ref="G17:I17"/>
    <mergeCell ref="J17:U17"/>
    <mergeCell ref="V17:Y17"/>
    <mergeCell ref="AT16:AX16"/>
    <mergeCell ref="AY16:BB16"/>
    <mergeCell ref="BC16:BG16"/>
    <mergeCell ref="BH16:BL16"/>
    <mergeCell ref="BM16:BQ16"/>
    <mergeCell ref="BR16:BX16"/>
    <mergeCell ref="DB15:EB15"/>
    <mergeCell ref="A16:B16"/>
    <mergeCell ref="C16:F16"/>
    <mergeCell ref="G16:I16"/>
    <mergeCell ref="J16:U16"/>
    <mergeCell ref="V16:Y16"/>
    <mergeCell ref="Z16:AD16"/>
    <mergeCell ref="AE16:AI16"/>
    <mergeCell ref="AJ16:AN16"/>
    <mergeCell ref="AO16:AS16"/>
    <mergeCell ref="BM15:BQ15"/>
    <mergeCell ref="BR15:BX15"/>
    <mergeCell ref="BY15:CE15"/>
    <mergeCell ref="CF15:CM15"/>
    <mergeCell ref="CN15:CT15"/>
    <mergeCell ref="CU15:DA15"/>
    <mergeCell ref="AJ15:AN15"/>
    <mergeCell ref="AO15:AS15"/>
    <mergeCell ref="AT15:AX15"/>
    <mergeCell ref="AY15:BB15"/>
    <mergeCell ref="BC15:BG15"/>
    <mergeCell ref="BH15:BL15"/>
    <mergeCell ref="CN14:CT14"/>
    <mergeCell ref="CU14:DA14"/>
    <mergeCell ref="DB14:EB14"/>
    <mergeCell ref="A15:B15"/>
    <mergeCell ref="C15:F15"/>
    <mergeCell ref="G15:I15"/>
    <mergeCell ref="J15:U15"/>
    <mergeCell ref="V15:Y15"/>
    <mergeCell ref="Z15:AD15"/>
    <mergeCell ref="AE15:AI15"/>
    <mergeCell ref="BC14:BG14"/>
    <mergeCell ref="BH14:BL14"/>
    <mergeCell ref="BM14:BQ14"/>
    <mergeCell ref="BR14:BX14"/>
    <mergeCell ref="BY14:CE14"/>
    <mergeCell ref="CF14:CM14"/>
    <mergeCell ref="Z14:AD14"/>
    <mergeCell ref="AE14:AI14"/>
    <mergeCell ref="AJ14:AN14"/>
    <mergeCell ref="AO14:AS14"/>
    <mergeCell ref="AT14:AX14"/>
    <mergeCell ref="AY14:BB14"/>
    <mergeCell ref="BH13:BL13"/>
    <mergeCell ref="BM13:BQ13"/>
    <mergeCell ref="CN13:CT13"/>
    <mergeCell ref="CU13:DA13"/>
    <mergeCell ref="DB13:EB13"/>
    <mergeCell ref="A14:B14"/>
    <mergeCell ref="C14:F14"/>
    <mergeCell ref="G14:I14"/>
    <mergeCell ref="J14:U14"/>
    <mergeCell ref="V14:Y14"/>
    <mergeCell ref="AE13:AI13"/>
    <mergeCell ref="AJ13:AN13"/>
    <mergeCell ref="AO13:AS13"/>
    <mergeCell ref="AT13:AX13"/>
    <mergeCell ref="AY13:BB13"/>
    <mergeCell ref="BC13:BG13"/>
    <mergeCell ref="BM12:BQ12"/>
    <mergeCell ref="BR12:BX12"/>
    <mergeCell ref="CU12:DA12"/>
    <mergeCell ref="DB12:EB12"/>
    <mergeCell ref="A13:B13"/>
    <mergeCell ref="C13:F13"/>
    <mergeCell ref="G13:I13"/>
    <mergeCell ref="J13:U13"/>
    <mergeCell ref="V13:Y13"/>
    <mergeCell ref="Z13:AD13"/>
    <mergeCell ref="AJ12:AN12"/>
    <mergeCell ref="AO12:AS12"/>
    <mergeCell ref="AT12:AX12"/>
    <mergeCell ref="AY12:BB12"/>
    <mergeCell ref="BC12:BG12"/>
    <mergeCell ref="BH12:BL12"/>
    <mergeCell ref="CF11:CM11"/>
    <mergeCell ref="CN11:CT11"/>
    <mergeCell ref="DB11:EB11"/>
    <mergeCell ref="A12:B12"/>
    <mergeCell ref="C12:F12"/>
    <mergeCell ref="G12:I12"/>
    <mergeCell ref="J12:U12"/>
    <mergeCell ref="V12:Y12"/>
    <mergeCell ref="Z12:AD12"/>
    <mergeCell ref="AE12:AI12"/>
    <mergeCell ref="AO11:AS11"/>
    <mergeCell ref="AT11:AX11"/>
    <mergeCell ref="AY11:BB11"/>
    <mergeCell ref="BC11:BG11"/>
    <mergeCell ref="BH11:BL11"/>
    <mergeCell ref="BM11:BQ11"/>
    <mergeCell ref="G11:I11"/>
    <mergeCell ref="J11:U11"/>
    <mergeCell ref="V11:Y11"/>
    <mergeCell ref="Z11:AD11"/>
    <mergeCell ref="AE11:AI11"/>
    <mergeCell ref="AJ11:AN11"/>
    <mergeCell ref="DB5:EB5"/>
    <mergeCell ref="CU10:DA10"/>
    <mergeCell ref="DB9:EB9"/>
    <mergeCell ref="DB10:EB10"/>
    <mergeCell ref="DB6:EB6"/>
    <mergeCell ref="DB7:EB7"/>
    <mergeCell ref="CN10:CT10"/>
    <mergeCell ref="CF10:CM10"/>
    <mergeCell ref="A6:Y6"/>
    <mergeCell ref="BR5:DA5"/>
    <mergeCell ref="BR9:BX9"/>
    <mergeCell ref="BY9:CE9"/>
    <mergeCell ref="V9:Y9"/>
    <mergeCell ref="BR10:BX10"/>
    <mergeCell ref="BR6:CM7"/>
    <mergeCell ref="CN6:DA7"/>
    <mergeCell ref="CU31:DA31"/>
    <mergeCell ref="BR31:BX31"/>
    <mergeCell ref="BY31:CE31"/>
    <mergeCell ref="CF31:CM31"/>
    <mergeCell ref="CU11:DA11"/>
    <mergeCell ref="BY12:CE12"/>
    <mergeCell ref="CF12:CM12"/>
    <mergeCell ref="CN12:CT12"/>
    <mergeCell ref="BR11:BX11"/>
    <mergeCell ref="BY11:CE11"/>
    <mergeCell ref="CF32:CM32"/>
    <mergeCell ref="CN32:CT32"/>
    <mergeCell ref="BR8:BX8"/>
    <mergeCell ref="BY8:CE8"/>
    <mergeCell ref="CF8:CM8"/>
    <mergeCell ref="BR13:BX13"/>
    <mergeCell ref="BY13:CE13"/>
    <mergeCell ref="CF13:CM13"/>
    <mergeCell ref="CN31:CT31"/>
    <mergeCell ref="BY10:CE10"/>
    <mergeCell ref="A45:BQ45"/>
    <mergeCell ref="A46:BQ46"/>
    <mergeCell ref="A34:BQ34"/>
    <mergeCell ref="DB8:EB8"/>
    <mergeCell ref="DB32:EB32"/>
    <mergeCell ref="CU9:DA9"/>
    <mergeCell ref="CF9:CM9"/>
    <mergeCell ref="CN9:CT9"/>
    <mergeCell ref="AE9:AI9"/>
    <mergeCell ref="AJ9:AN9"/>
    <mergeCell ref="A43:BQ43"/>
    <mergeCell ref="A44:BQ44"/>
    <mergeCell ref="DB31:EB31"/>
    <mergeCell ref="CN8:CT8"/>
    <mergeCell ref="CU8:DA8"/>
    <mergeCell ref="Z9:AD9"/>
    <mergeCell ref="CU32:DA32"/>
    <mergeCell ref="BR33:EB33"/>
    <mergeCell ref="BR32:BX32"/>
    <mergeCell ref="BY32:CE32"/>
    <mergeCell ref="BH9:BL9"/>
    <mergeCell ref="BM9:BQ9"/>
    <mergeCell ref="AY7:BB8"/>
    <mergeCell ref="Z8:AD8"/>
    <mergeCell ref="AE8:AI8"/>
    <mergeCell ref="AJ8:AN8"/>
    <mergeCell ref="A11:B11"/>
    <mergeCell ref="C11:F11"/>
    <mergeCell ref="A1:BQ1"/>
    <mergeCell ref="A2:BQ2"/>
    <mergeCell ref="A3:BQ3"/>
    <mergeCell ref="A4:BQ4"/>
    <mergeCell ref="A5:BQ5"/>
    <mergeCell ref="A9:B9"/>
    <mergeCell ref="C9:F9"/>
    <mergeCell ref="BC9:BG9"/>
    <mergeCell ref="J7:U8"/>
    <mergeCell ref="G7:I8"/>
    <mergeCell ref="A32:F32"/>
    <mergeCell ref="AY9:BB9"/>
    <mergeCell ref="G9:I9"/>
    <mergeCell ref="J9:U9"/>
    <mergeCell ref="V10:Y10"/>
    <mergeCell ref="Z10:AD10"/>
    <mergeCell ref="AE10:AI10"/>
    <mergeCell ref="AJ10:AN10"/>
    <mergeCell ref="AT7:AX8"/>
    <mergeCell ref="AO9:AS9"/>
    <mergeCell ref="AT9:AX9"/>
    <mergeCell ref="BC10:BG10"/>
    <mergeCell ref="Z7:AN7"/>
    <mergeCell ref="A10:B10"/>
    <mergeCell ref="C10:F10"/>
    <mergeCell ref="AO7:AS8"/>
    <mergeCell ref="C7:F8"/>
    <mergeCell ref="V7:Y8"/>
    <mergeCell ref="BH10:BL10"/>
    <mergeCell ref="BM10:BQ10"/>
    <mergeCell ref="G10:I10"/>
    <mergeCell ref="J10:U10"/>
    <mergeCell ref="AO10:AS10"/>
    <mergeCell ref="AT10:AX10"/>
    <mergeCell ref="AY10:BB10"/>
    <mergeCell ref="G31:I31"/>
    <mergeCell ref="J31:U31"/>
    <mergeCell ref="V31:Y31"/>
    <mergeCell ref="BC32:BG32"/>
    <mergeCell ref="AY31:BB31"/>
    <mergeCell ref="J32:U32"/>
    <mergeCell ref="V32:Y32"/>
    <mergeCell ref="AT31:AX31"/>
    <mergeCell ref="BC31:BG31"/>
    <mergeCell ref="Z31:AD31"/>
    <mergeCell ref="G32:I32"/>
    <mergeCell ref="BC7:BG8"/>
    <mergeCell ref="BH7:BL8"/>
    <mergeCell ref="A31:F31"/>
    <mergeCell ref="BH32:BL32"/>
    <mergeCell ref="AO32:AS32"/>
    <mergeCell ref="AT32:AX32"/>
    <mergeCell ref="AY32:BB32"/>
    <mergeCell ref="AE31:AI31"/>
    <mergeCell ref="A7:B8"/>
    <mergeCell ref="Z6:BQ6"/>
    <mergeCell ref="BM7:BQ8"/>
    <mergeCell ref="Z32:AD32"/>
    <mergeCell ref="AE32:AI32"/>
    <mergeCell ref="AJ31:AN31"/>
    <mergeCell ref="AJ32:AN32"/>
    <mergeCell ref="AO31:AS31"/>
    <mergeCell ref="BM32:BQ32"/>
    <mergeCell ref="BH31:BL31"/>
    <mergeCell ref="BM31:BQ31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5"/>
  <sheetViews>
    <sheetView showGridLines="0" zoomScalePageLayoutView="0" workbookViewId="0" topLeftCell="A1">
      <selection activeCell="CF19" sqref="CF19"/>
    </sheetView>
  </sheetViews>
  <sheetFormatPr defaultColWidth="1.875" defaultRowHeight="12.75"/>
  <cols>
    <col min="1" max="1" width="1.875" style="1" customWidth="1"/>
    <col min="2" max="2" width="1.25" style="1" customWidth="1"/>
    <col min="3" max="5" width="1.875" style="1" customWidth="1"/>
    <col min="6" max="6" width="3.625" style="1" customWidth="1"/>
    <col min="7" max="8" width="1.875" style="1" customWidth="1"/>
    <col min="9" max="9" width="3.125" style="1" customWidth="1"/>
    <col min="10" max="12" width="1.875" style="1" customWidth="1"/>
    <col min="13" max="13" width="1.37890625" style="1" customWidth="1"/>
    <col min="14" max="14" width="1.875" style="1" customWidth="1"/>
    <col min="15" max="15" width="1.625" style="1" customWidth="1"/>
    <col min="16" max="20" width="1.875" style="1" customWidth="1"/>
    <col min="21" max="21" width="1.625" style="1" customWidth="1"/>
    <col min="22" max="22" width="1.25" style="1" customWidth="1"/>
    <col min="23" max="23" width="1.625" style="1" customWidth="1"/>
    <col min="24" max="29" width="1.875" style="1" customWidth="1"/>
    <col min="30" max="30" width="1.625" style="1" customWidth="1"/>
    <col min="31" max="51" width="1.875" style="1" customWidth="1"/>
    <col min="52" max="52" width="1.625" style="1" customWidth="1"/>
    <col min="53" max="53" width="1.875" style="1" customWidth="1"/>
    <col min="54" max="54" width="1.37890625" style="1" customWidth="1"/>
    <col min="55" max="58" width="1.875" style="1" customWidth="1"/>
    <col min="59" max="59" width="1.625" style="1" customWidth="1"/>
    <col min="60" max="63" width="1.875" style="1" customWidth="1"/>
    <col min="64" max="64" width="1.625" style="1" customWidth="1"/>
    <col min="65" max="68" width="1.875" style="1" customWidth="1"/>
    <col min="69" max="69" width="3.00390625" style="1" customWidth="1"/>
    <col min="70" max="72" width="1.875" style="26" customWidth="1"/>
    <col min="73" max="73" width="3.00390625" style="26" customWidth="1"/>
    <col min="74" max="75" width="1.875" style="1" hidden="1" customWidth="1"/>
    <col min="76" max="107" width="1.875" style="1" customWidth="1"/>
    <col min="108" max="108" width="3.75390625" style="1" customWidth="1"/>
    <col min="109" max="16384" width="1.875" style="1" customWidth="1"/>
  </cols>
  <sheetData>
    <row r="1" spans="1:69" ht="23.25" customHeight="1">
      <c r="A1" s="104" t="s">
        <v>168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</row>
    <row r="2" spans="1:138" ht="10.5" customHeight="1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52" t="s">
        <v>52</v>
      </c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</row>
    <row r="3" spans="1:138" ht="21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Z3" s="78" t="s">
        <v>50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80"/>
      <c r="BR3" s="108"/>
      <c r="BS3" s="108"/>
      <c r="BT3" s="108"/>
      <c r="BU3" s="108"/>
      <c r="BV3" s="108"/>
      <c r="BW3" s="108"/>
      <c r="BX3" s="174" t="s">
        <v>54</v>
      </c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6"/>
      <c r="CM3" s="108" t="s">
        <v>57</v>
      </c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 t="s">
        <v>58</v>
      </c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</row>
    <row r="4" spans="1:138" ht="22.5" customHeight="1">
      <c r="A4" s="81" t="s">
        <v>18</v>
      </c>
      <c r="B4" s="81"/>
      <c r="C4" s="81" t="s">
        <v>23</v>
      </c>
      <c r="D4" s="81"/>
      <c r="E4" s="81"/>
      <c r="F4" s="81"/>
      <c r="G4" s="81" t="s">
        <v>24</v>
      </c>
      <c r="H4" s="81"/>
      <c r="I4" s="81"/>
      <c r="J4" s="81" t="s">
        <v>25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 t="s">
        <v>48</v>
      </c>
      <c r="W4" s="81"/>
      <c r="X4" s="81"/>
      <c r="Y4" s="81"/>
      <c r="Z4" s="81" t="s">
        <v>34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 t="s">
        <v>165</v>
      </c>
      <c r="AP4" s="81"/>
      <c r="AQ4" s="81"/>
      <c r="AR4" s="81"/>
      <c r="AS4" s="81"/>
      <c r="AT4" s="81" t="s">
        <v>183</v>
      </c>
      <c r="AU4" s="81"/>
      <c r="AV4" s="81"/>
      <c r="AW4" s="81"/>
      <c r="AX4" s="81"/>
      <c r="AY4" s="81" t="s">
        <v>28</v>
      </c>
      <c r="AZ4" s="81"/>
      <c r="BA4" s="81"/>
      <c r="BB4" s="81"/>
      <c r="BC4" s="81" t="s">
        <v>29</v>
      </c>
      <c r="BD4" s="81"/>
      <c r="BE4" s="81"/>
      <c r="BF4" s="81"/>
      <c r="BG4" s="81"/>
      <c r="BH4" s="81" t="s">
        <v>162</v>
      </c>
      <c r="BI4" s="81"/>
      <c r="BJ4" s="81"/>
      <c r="BK4" s="81"/>
      <c r="BL4" s="81"/>
      <c r="BM4" s="81" t="s">
        <v>30</v>
      </c>
      <c r="BN4" s="81"/>
      <c r="BO4" s="81"/>
      <c r="BP4" s="81"/>
      <c r="BQ4" s="81"/>
      <c r="BR4" s="108"/>
      <c r="BS4" s="108"/>
      <c r="BT4" s="108"/>
      <c r="BU4" s="108"/>
      <c r="BV4" s="108"/>
      <c r="BW4" s="108"/>
      <c r="BX4" s="177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9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</row>
    <row r="5" spans="1:138" ht="54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 t="s">
        <v>20</v>
      </c>
      <c r="AA5" s="81"/>
      <c r="AB5" s="81"/>
      <c r="AC5" s="81"/>
      <c r="AD5" s="81"/>
      <c r="AE5" s="81" t="s">
        <v>21</v>
      </c>
      <c r="AF5" s="81"/>
      <c r="AG5" s="81"/>
      <c r="AH5" s="81"/>
      <c r="AI5" s="81"/>
      <c r="AJ5" s="81" t="s">
        <v>22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159" t="s">
        <v>42</v>
      </c>
      <c r="BS5" s="160"/>
      <c r="BT5" s="160"/>
      <c r="BU5" s="160"/>
      <c r="BV5" s="160"/>
      <c r="BW5" s="161"/>
      <c r="BX5" s="159" t="s">
        <v>55</v>
      </c>
      <c r="BY5" s="160"/>
      <c r="BZ5" s="160"/>
      <c r="CA5" s="159" t="s">
        <v>56</v>
      </c>
      <c r="CB5" s="160"/>
      <c r="CC5" s="160"/>
      <c r="CD5" s="160"/>
      <c r="CE5" s="160"/>
      <c r="CF5" s="161"/>
      <c r="CG5" s="159" t="s">
        <v>166</v>
      </c>
      <c r="CH5" s="160"/>
      <c r="CI5" s="160"/>
      <c r="CJ5" s="160"/>
      <c r="CK5" s="160"/>
      <c r="CL5" s="161"/>
      <c r="CM5" s="108" t="s">
        <v>43</v>
      </c>
      <c r="CN5" s="108"/>
      <c r="CO5" s="108"/>
      <c r="CP5" s="108"/>
      <c r="CQ5" s="108"/>
      <c r="CR5" s="108"/>
      <c r="CS5" s="108" t="s">
        <v>53</v>
      </c>
      <c r="CT5" s="108"/>
      <c r="CU5" s="108"/>
      <c r="CV5" s="108"/>
      <c r="CW5" s="108"/>
      <c r="CX5" s="108"/>
      <c r="CY5" s="108" t="s">
        <v>167</v>
      </c>
      <c r="CZ5" s="108"/>
      <c r="DA5" s="108"/>
      <c r="DB5" s="108"/>
      <c r="DC5" s="108"/>
      <c r="DD5" s="108"/>
      <c r="DE5" s="108" t="s">
        <v>43</v>
      </c>
      <c r="DF5" s="108"/>
      <c r="DG5" s="108"/>
      <c r="DH5" s="108"/>
      <c r="DI5" s="108"/>
      <c r="DJ5" s="108"/>
      <c r="DK5" s="108" t="s">
        <v>53</v>
      </c>
      <c r="DL5" s="108"/>
      <c r="DM5" s="108"/>
      <c r="DN5" s="108"/>
      <c r="DO5" s="108"/>
      <c r="DP5" s="108"/>
      <c r="DQ5" s="108" t="s">
        <v>184</v>
      </c>
      <c r="DR5" s="108"/>
      <c r="DS5" s="108"/>
      <c r="DT5" s="108"/>
      <c r="DU5" s="108"/>
      <c r="DV5" s="108"/>
      <c r="DW5" s="108" t="s">
        <v>43</v>
      </c>
      <c r="DX5" s="108"/>
      <c r="DY5" s="108"/>
      <c r="DZ5" s="108"/>
      <c r="EA5" s="108"/>
      <c r="EB5" s="108"/>
      <c r="EC5" s="108" t="s">
        <v>65</v>
      </c>
      <c r="ED5" s="108"/>
      <c r="EE5" s="108"/>
      <c r="EF5" s="108"/>
      <c r="EG5" s="108"/>
      <c r="EH5" s="108"/>
    </row>
    <row r="6" spans="1:138" ht="9.75" customHeight="1">
      <c r="A6" s="146" t="s">
        <v>0</v>
      </c>
      <c r="B6" s="146"/>
      <c r="C6" s="146" t="s">
        <v>1</v>
      </c>
      <c r="D6" s="146"/>
      <c r="E6" s="146"/>
      <c r="F6" s="146"/>
      <c r="G6" s="146" t="s">
        <v>2</v>
      </c>
      <c r="H6" s="146"/>
      <c r="I6" s="146"/>
      <c r="J6" s="146" t="s">
        <v>7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 t="s">
        <v>8</v>
      </c>
      <c r="W6" s="146"/>
      <c r="X6" s="146"/>
      <c r="Y6" s="146"/>
      <c r="Z6" s="146" t="s">
        <v>9</v>
      </c>
      <c r="AA6" s="146"/>
      <c r="AB6" s="146"/>
      <c r="AC6" s="146"/>
      <c r="AD6" s="146"/>
      <c r="AE6" s="146" t="s">
        <v>10</v>
      </c>
      <c r="AF6" s="146"/>
      <c r="AG6" s="146"/>
      <c r="AH6" s="146"/>
      <c r="AI6" s="146"/>
      <c r="AJ6" s="146" t="s">
        <v>11</v>
      </c>
      <c r="AK6" s="146"/>
      <c r="AL6" s="146"/>
      <c r="AM6" s="146"/>
      <c r="AN6" s="146"/>
      <c r="AO6" s="146" t="s">
        <v>12</v>
      </c>
      <c r="AP6" s="146"/>
      <c r="AQ6" s="146"/>
      <c r="AR6" s="146"/>
      <c r="AS6" s="146"/>
      <c r="AT6" s="146" t="s">
        <v>13</v>
      </c>
      <c r="AU6" s="146"/>
      <c r="AV6" s="146"/>
      <c r="AW6" s="146"/>
      <c r="AX6" s="146"/>
      <c r="AY6" s="146" t="s">
        <v>14</v>
      </c>
      <c r="AZ6" s="146"/>
      <c r="BA6" s="146"/>
      <c r="BB6" s="146"/>
      <c r="BC6" s="146" t="s">
        <v>15</v>
      </c>
      <c r="BD6" s="146"/>
      <c r="BE6" s="146"/>
      <c r="BF6" s="146"/>
      <c r="BG6" s="146"/>
      <c r="BH6" s="146" t="s">
        <v>16</v>
      </c>
      <c r="BI6" s="146"/>
      <c r="BJ6" s="146"/>
      <c r="BK6" s="146"/>
      <c r="BL6" s="146"/>
      <c r="BM6" s="146" t="s">
        <v>17</v>
      </c>
      <c r="BN6" s="146"/>
      <c r="BO6" s="146"/>
      <c r="BP6" s="146"/>
      <c r="BQ6" s="146"/>
      <c r="BR6" s="78" t="s">
        <v>0</v>
      </c>
      <c r="BS6" s="79"/>
      <c r="BT6" s="79"/>
      <c r="BU6" s="79"/>
      <c r="BV6" s="79"/>
      <c r="BW6" s="80"/>
      <c r="BX6" s="78" t="s">
        <v>35</v>
      </c>
      <c r="BY6" s="79"/>
      <c r="BZ6" s="79"/>
      <c r="CA6" s="78" t="s">
        <v>36</v>
      </c>
      <c r="CB6" s="79"/>
      <c r="CC6" s="79"/>
      <c r="CD6" s="79"/>
      <c r="CE6" s="79"/>
      <c r="CF6" s="79"/>
      <c r="CG6" s="78" t="s">
        <v>37</v>
      </c>
      <c r="CH6" s="79"/>
      <c r="CI6" s="79"/>
      <c r="CJ6" s="79"/>
      <c r="CK6" s="79"/>
      <c r="CL6" s="80"/>
      <c r="CM6" s="146" t="s">
        <v>38</v>
      </c>
      <c r="CN6" s="146"/>
      <c r="CO6" s="146"/>
      <c r="CP6" s="146"/>
      <c r="CQ6" s="146"/>
      <c r="CR6" s="146"/>
      <c r="CS6" s="146" t="s">
        <v>39</v>
      </c>
      <c r="CT6" s="146"/>
      <c r="CU6" s="146"/>
      <c r="CV6" s="146"/>
      <c r="CW6" s="146"/>
      <c r="CX6" s="146"/>
      <c r="CY6" s="146" t="s">
        <v>59</v>
      </c>
      <c r="CZ6" s="146"/>
      <c r="DA6" s="146"/>
      <c r="DB6" s="146"/>
      <c r="DC6" s="146"/>
      <c r="DD6" s="146"/>
      <c r="DE6" s="146" t="s">
        <v>60</v>
      </c>
      <c r="DF6" s="146"/>
      <c r="DG6" s="146"/>
      <c r="DH6" s="146"/>
      <c r="DI6" s="146"/>
      <c r="DJ6" s="146"/>
      <c r="DK6" s="146" t="s">
        <v>61</v>
      </c>
      <c r="DL6" s="146"/>
      <c r="DM6" s="146"/>
      <c r="DN6" s="146"/>
      <c r="DO6" s="146"/>
      <c r="DP6" s="146"/>
      <c r="DQ6" s="146" t="s">
        <v>62</v>
      </c>
      <c r="DR6" s="146"/>
      <c r="DS6" s="146"/>
      <c r="DT6" s="146"/>
      <c r="DU6" s="146"/>
      <c r="DV6" s="146"/>
      <c r="DW6" s="146" t="s">
        <v>63</v>
      </c>
      <c r="DX6" s="146"/>
      <c r="DY6" s="146"/>
      <c r="DZ6" s="146"/>
      <c r="EA6" s="146"/>
      <c r="EB6" s="146"/>
      <c r="EC6" s="146" t="s">
        <v>64</v>
      </c>
      <c r="ED6" s="146"/>
      <c r="EE6" s="146"/>
      <c r="EF6" s="146"/>
      <c r="EG6" s="146"/>
      <c r="EH6" s="146"/>
    </row>
    <row r="7" spans="1:138" ht="13.5" customHeight="1">
      <c r="A7" s="147"/>
      <c r="B7" s="147"/>
      <c r="C7" s="146"/>
      <c r="D7" s="146"/>
      <c r="E7" s="146"/>
      <c r="F7" s="146"/>
      <c r="G7" s="146" t="s">
        <v>45</v>
      </c>
      <c r="H7" s="146"/>
      <c r="I7" s="146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6"/>
      <c r="W7" s="146"/>
      <c r="X7" s="146"/>
      <c r="Y7" s="14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>
        <f aca="true" t="shared" si="0" ref="AT7:AT12">AJ7+AO7</f>
        <v>0</v>
      </c>
      <c r="AU7" s="145"/>
      <c r="AV7" s="145"/>
      <c r="AW7" s="145"/>
      <c r="AX7" s="145"/>
      <c r="AY7" s="145"/>
      <c r="AZ7" s="145"/>
      <c r="BA7" s="145"/>
      <c r="BB7" s="145"/>
      <c r="BC7" s="145">
        <f>AJ7*AY7</f>
        <v>0</v>
      </c>
      <c r="BD7" s="145"/>
      <c r="BE7" s="145"/>
      <c r="BF7" s="145"/>
      <c r="BG7" s="145"/>
      <c r="BH7" s="145">
        <f aca="true" t="shared" si="1" ref="BH7:BH12">AO7*AY7</f>
        <v>0</v>
      </c>
      <c r="BI7" s="145"/>
      <c r="BJ7" s="145"/>
      <c r="BK7" s="145"/>
      <c r="BL7" s="145"/>
      <c r="BM7" s="145">
        <f aca="true" t="shared" si="2" ref="BM7:BM12">BC7+BH7</f>
        <v>0</v>
      </c>
      <c r="BN7" s="145"/>
      <c r="BO7" s="145"/>
      <c r="BP7" s="145"/>
      <c r="BQ7" s="145"/>
      <c r="BR7" s="153"/>
      <c r="BS7" s="154"/>
      <c r="BT7" s="154"/>
      <c r="BU7" s="154"/>
      <c r="BV7" s="154"/>
      <c r="BW7" s="15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6"/>
      <c r="CT7" s="166"/>
      <c r="CU7" s="166"/>
      <c r="CV7" s="166"/>
      <c r="CW7" s="166"/>
      <c r="CX7" s="166"/>
      <c r="CY7" s="162"/>
      <c r="CZ7" s="162"/>
      <c r="DA7" s="162"/>
      <c r="DB7" s="162"/>
      <c r="DC7" s="162"/>
      <c r="DD7" s="162"/>
      <c r="DE7" s="166"/>
      <c r="DF7" s="166"/>
      <c r="DG7" s="166"/>
      <c r="DH7" s="166"/>
      <c r="DI7" s="166"/>
      <c r="DJ7" s="166"/>
      <c r="DK7" s="165"/>
      <c r="DL7" s="165"/>
      <c r="DM7" s="165"/>
      <c r="DN7" s="165"/>
      <c r="DO7" s="165"/>
      <c r="DP7" s="165"/>
      <c r="DQ7" s="162"/>
      <c r="DR7" s="162"/>
      <c r="DS7" s="162"/>
      <c r="DT7" s="162"/>
      <c r="DU7" s="162"/>
      <c r="DV7" s="162"/>
      <c r="DW7" s="166"/>
      <c r="DX7" s="166"/>
      <c r="DY7" s="166"/>
      <c r="DZ7" s="166"/>
      <c r="EA7" s="166"/>
      <c r="EB7" s="166"/>
      <c r="EC7" s="165"/>
      <c r="ED7" s="165"/>
      <c r="EE7" s="165"/>
      <c r="EF7" s="165"/>
      <c r="EG7" s="165"/>
      <c r="EH7" s="165"/>
    </row>
    <row r="8" spans="1:138" ht="45.75" customHeight="1">
      <c r="A8" s="149" t="s">
        <v>0</v>
      </c>
      <c r="B8" s="149"/>
      <c r="C8" s="100">
        <v>41656</v>
      </c>
      <c r="D8" s="100"/>
      <c r="E8" s="100"/>
      <c r="F8" s="100"/>
      <c r="G8" s="94" t="s">
        <v>315</v>
      </c>
      <c r="H8" s="94"/>
      <c r="I8" s="94"/>
      <c r="J8" s="97" t="s">
        <v>329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4"/>
      <c r="W8" s="94"/>
      <c r="X8" s="94"/>
      <c r="Y8" s="94"/>
      <c r="Z8" s="96">
        <f>ROUND(8980/1.18,2)</f>
        <v>7610.17</v>
      </c>
      <c r="AA8" s="96"/>
      <c r="AB8" s="96"/>
      <c r="AC8" s="96"/>
      <c r="AD8" s="96"/>
      <c r="AE8" s="96"/>
      <c r="AF8" s="96"/>
      <c r="AG8" s="96"/>
      <c r="AH8" s="96"/>
      <c r="AI8" s="96"/>
      <c r="AJ8" s="96">
        <f>Z8</f>
        <v>7610.17</v>
      </c>
      <c r="AK8" s="96"/>
      <c r="AL8" s="96"/>
      <c r="AM8" s="96"/>
      <c r="AN8" s="96"/>
      <c r="AO8" s="96">
        <f>ROUND(AJ8*18%,2)</f>
        <v>1369.83</v>
      </c>
      <c r="AP8" s="96"/>
      <c r="AQ8" s="96"/>
      <c r="AR8" s="96"/>
      <c r="AS8" s="96"/>
      <c r="AT8" s="96">
        <f t="shared" si="0"/>
        <v>8980</v>
      </c>
      <c r="AU8" s="96"/>
      <c r="AV8" s="96"/>
      <c r="AW8" s="96"/>
      <c r="AX8" s="96"/>
      <c r="AY8" s="96">
        <v>1</v>
      </c>
      <c r="AZ8" s="96"/>
      <c r="BA8" s="96"/>
      <c r="BB8" s="96"/>
      <c r="BC8" s="96">
        <f>AY8*AJ8</f>
        <v>7610.17</v>
      </c>
      <c r="BD8" s="96"/>
      <c r="BE8" s="96"/>
      <c r="BF8" s="96"/>
      <c r="BG8" s="96"/>
      <c r="BH8" s="96">
        <f t="shared" si="1"/>
        <v>1369.83</v>
      </c>
      <c r="BI8" s="96"/>
      <c r="BJ8" s="96"/>
      <c r="BK8" s="96"/>
      <c r="BL8" s="96"/>
      <c r="BM8" s="96">
        <f t="shared" si="2"/>
        <v>8980</v>
      </c>
      <c r="BN8" s="96"/>
      <c r="BO8" s="96"/>
      <c r="BP8" s="96"/>
      <c r="BQ8" s="96"/>
      <c r="BR8" s="156">
        <v>1</v>
      </c>
      <c r="BS8" s="157"/>
      <c r="BT8" s="157"/>
      <c r="BU8" s="157"/>
      <c r="BV8" s="157"/>
      <c r="BW8" s="158"/>
      <c r="BX8" s="163">
        <v>1</v>
      </c>
      <c r="BY8" s="163"/>
      <c r="BZ8" s="163"/>
      <c r="CA8" s="163">
        <f>BX8*AJ8</f>
        <v>7610.17</v>
      </c>
      <c r="CB8" s="163"/>
      <c r="CC8" s="163"/>
      <c r="CD8" s="163"/>
      <c r="CE8" s="163"/>
      <c r="CF8" s="163"/>
      <c r="CG8" s="163">
        <f>BH8</f>
        <v>1369.83</v>
      </c>
      <c r="CH8" s="163"/>
      <c r="CI8" s="163"/>
      <c r="CJ8" s="163"/>
      <c r="CK8" s="163"/>
      <c r="CL8" s="163"/>
      <c r="CM8" s="163">
        <f>BX8</f>
        <v>1</v>
      </c>
      <c r="CN8" s="163"/>
      <c r="CO8" s="163"/>
      <c r="CP8" s="163"/>
      <c r="CQ8" s="163"/>
      <c r="CR8" s="163"/>
      <c r="CS8" s="164">
        <f>CA8</f>
        <v>7610.17</v>
      </c>
      <c r="CT8" s="164"/>
      <c r="CU8" s="164"/>
      <c r="CV8" s="164"/>
      <c r="CW8" s="164"/>
      <c r="CX8" s="164"/>
      <c r="CY8" s="164" t="s">
        <v>342</v>
      </c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3"/>
      <c r="DL8" s="163"/>
      <c r="DM8" s="163"/>
      <c r="DN8" s="163"/>
      <c r="DO8" s="163"/>
      <c r="DP8" s="163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3"/>
      <c r="ED8" s="163"/>
      <c r="EE8" s="163"/>
      <c r="EF8" s="163"/>
      <c r="EG8" s="163"/>
      <c r="EH8" s="163"/>
    </row>
    <row r="9" spans="1:138" ht="72" customHeight="1">
      <c r="A9" s="149" t="s">
        <v>1</v>
      </c>
      <c r="B9" s="149"/>
      <c r="C9" s="100">
        <v>41661</v>
      </c>
      <c r="D9" s="100"/>
      <c r="E9" s="100"/>
      <c r="F9" s="100"/>
      <c r="G9" s="94" t="s">
        <v>330</v>
      </c>
      <c r="H9" s="94"/>
      <c r="I9" s="94"/>
      <c r="J9" s="97" t="s">
        <v>331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4"/>
      <c r="W9" s="94"/>
      <c r="X9" s="94"/>
      <c r="Y9" s="94"/>
      <c r="Z9" s="96">
        <f>ROUND(7500/1.18,2)</f>
        <v>6355.93</v>
      </c>
      <c r="AA9" s="96"/>
      <c r="AB9" s="96"/>
      <c r="AC9" s="96"/>
      <c r="AD9" s="96"/>
      <c r="AE9" s="96"/>
      <c r="AF9" s="96"/>
      <c r="AG9" s="96"/>
      <c r="AH9" s="96"/>
      <c r="AI9" s="96"/>
      <c r="AJ9" s="96">
        <f>Z9</f>
        <v>6355.93</v>
      </c>
      <c r="AK9" s="96"/>
      <c r="AL9" s="96"/>
      <c r="AM9" s="96"/>
      <c r="AN9" s="96"/>
      <c r="AO9" s="96">
        <f>ROUND(AJ9*18%,2)</f>
        <v>1144.07</v>
      </c>
      <c r="AP9" s="96"/>
      <c r="AQ9" s="96"/>
      <c r="AR9" s="96"/>
      <c r="AS9" s="96"/>
      <c r="AT9" s="96">
        <f t="shared" si="0"/>
        <v>7500</v>
      </c>
      <c r="AU9" s="96"/>
      <c r="AV9" s="96"/>
      <c r="AW9" s="96"/>
      <c r="AX9" s="96"/>
      <c r="AY9" s="96">
        <v>1</v>
      </c>
      <c r="AZ9" s="96"/>
      <c r="BA9" s="96"/>
      <c r="BB9" s="96"/>
      <c r="BC9" s="96">
        <f>AY9*AJ9</f>
        <v>6355.93</v>
      </c>
      <c r="BD9" s="96"/>
      <c r="BE9" s="96"/>
      <c r="BF9" s="96"/>
      <c r="BG9" s="96"/>
      <c r="BH9" s="96">
        <f t="shared" si="1"/>
        <v>1144.07</v>
      </c>
      <c r="BI9" s="96"/>
      <c r="BJ9" s="96"/>
      <c r="BK9" s="96"/>
      <c r="BL9" s="96"/>
      <c r="BM9" s="96">
        <f t="shared" si="2"/>
        <v>7500</v>
      </c>
      <c r="BN9" s="96"/>
      <c r="BO9" s="96"/>
      <c r="BP9" s="96"/>
      <c r="BQ9" s="96"/>
      <c r="BR9" s="156">
        <v>2</v>
      </c>
      <c r="BS9" s="157"/>
      <c r="BT9" s="157"/>
      <c r="BU9" s="157"/>
      <c r="BV9" s="157"/>
      <c r="BW9" s="158"/>
      <c r="BX9" s="163">
        <v>1</v>
      </c>
      <c r="BY9" s="163"/>
      <c r="BZ9" s="163"/>
      <c r="CA9" s="163">
        <f>BX9*AJ9</f>
        <v>6355.93</v>
      </c>
      <c r="CB9" s="163"/>
      <c r="CC9" s="163"/>
      <c r="CD9" s="163"/>
      <c r="CE9" s="163"/>
      <c r="CF9" s="163"/>
      <c r="CG9" s="163">
        <f>BH9</f>
        <v>1144.07</v>
      </c>
      <c r="CH9" s="163"/>
      <c r="CI9" s="163"/>
      <c r="CJ9" s="163"/>
      <c r="CK9" s="163"/>
      <c r="CL9" s="163"/>
      <c r="CM9" s="163">
        <f>BX9</f>
        <v>1</v>
      </c>
      <c r="CN9" s="163"/>
      <c r="CO9" s="163"/>
      <c r="CP9" s="163"/>
      <c r="CQ9" s="163"/>
      <c r="CR9" s="163"/>
      <c r="CS9" s="164">
        <f>CA9</f>
        <v>6355.93</v>
      </c>
      <c r="CT9" s="164"/>
      <c r="CU9" s="164"/>
      <c r="CV9" s="164"/>
      <c r="CW9" s="164"/>
      <c r="CX9" s="164"/>
      <c r="CY9" s="164" t="s">
        <v>342</v>
      </c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3"/>
      <c r="DL9" s="163"/>
      <c r="DM9" s="163"/>
      <c r="DN9" s="163"/>
      <c r="DO9" s="163"/>
      <c r="DP9" s="163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3"/>
      <c r="ED9" s="163"/>
      <c r="EE9" s="163"/>
      <c r="EF9" s="163"/>
      <c r="EG9" s="163"/>
      <c r="EH9" s="163"/>
    </row>
    <row r="10" spans="1:138" ht="41.25" customHeight="1">
      <c r="A10" s="149" t="s">
        <v>2</v>
      </c>
      <c r="B10" s="149"/>
      <c r="C10" s="100">
        <v>41667</v>
      </c>
      <c r="D10" s="100"/>
      <c r="E10" s="100"/>
      <c r="F10" s="100"/>
      <c r="G10" s="94" t="s">
        <v>332</v>
      </c>
      <c r="H10" s="94"/>
      <c r="I10" s="94"/>
      <c r="J10" s="97" t="s">
        <v>333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4"/>
      <c r="W10" s="94"/>
      <c r="X10" s="94"/>
      <c r="Y10" s="94"/>
      <c r="Z10" s="96">
        <f>ROUND(2505/1.18,2)</f>
        <v>2122.88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>
        <f>Z10</f>
        <v>2122.88</v>
      </c>
      <c r="AK10" s="96"/>
      <c r="AL10" s="96"/>
      <c r="AM10" s="96"/>
      <c r="AN10" s="96"/>
      <c r="AO10" s="96">
        <f>ROUND(AJ10*18%,2)</f>
        <v>382.12</v>
      </c>
      <c r="AP10" s="96"/>
      <c r="AQ10" s="96"/>
      <c r="AR10" s="96"/>
      <c r="AS10" s="96"/>
      <c r="AT10" s="96">
        <f t="shared" si="0"/>
        <v>2505</v>
      </c>
      <c r="AU10" s="96"/>
      <c r="AV10" s="96"/>
      <c r="AW10" s="96"/>
      <c r="AX10" s="96"/>
      <c r="AY10" s="96">
        <v>1</v>
      </c>
      <c r="AZ10" s="96"/>
      <c r="BA10" s="96"/>
      <c r="BB10" s="96"/>
      <c r="BC10" s="96">
        <f>AY10*AJ10</f>
        <v>2122.88</v>
      </c>
      <c r="BD10" s="96"/>
      <c r="BE10" s="96"/>
      <c r="BF10" s="96"/>
      <c r="BG10" s="96"/>
      <c r="BH10" s="96">
        <f t="shared" si="1"/>
        <v>382.12</v>
      </c>
      <c r="BI10" s="96"/>
      <c r="BJ10" s="96"/>
      <c r="BK10" s="96"/>
      <c r="BL10" s="96"/>
      <c r="BM10" s="96">
        <f t="shared" si="2"/>
        <v>2505</v>
      </c>
      <c r="BN10" s="96"/>
      <c r="BO10" s="96"/>
      <c r="BP10" s="96"/>
      <c r="BQ10" s="96"/>
      <c r="BR10" s="156">
        <v>3</v>
      </c>
      <c r="BS10" s="157"/>
      <c r="BT10" s="157"/>
      <c r="BU10" s="157"/>
      <c r="BV10" s="157"/>
      <c r="BW10" s="158"/>
      <c r="BX10" s="163">
        <v>1</v>
      </c>
      <c r="BY10" s="163"/>
      <c r="BZ10" s="163"/>
      <c r="CA10" s="163">
        <f>BX10*AJ10</f>
        <v>2122.88</v>
      </c>
      <c r="CB10" s="163"/>
      <c r="CC10" s="163"/>
      <c r="CD10" s="163"/>
      <c r="CE10" s="163"/>
      <c r="CF10" s="163"/>
      <c r="CG10" s="163">
        <f>BH10</f>
        <v>382.12</v>
      </c>
      <c r="CH10" s="163"/>
      <c r="CI10" s="163"/>
      <c r="CJ10" s="163"/>
      <c r="CK10" s="163"/>
      <c r="CL10" s="163"/>
      <c r="CM10" s="163">
        <f>BX10</f>
        <v>1</v>
      </c>
      <c r="CN10" s="163"/>
      <c r="CO10" s="163"/>
      <c r="CP10" s="163"/>
      <c r="CQ10" s="163"/>
      <c r="CR10" s="163"/>
      <c r="CS10" s="164">
        <f>CA10</f>
        <v>2122.88</v>
      </c>
      <c r="CT10" s="164"/>
      <c r="CU10" s="164"/>
      <c r="CV10" s="164"/>
      <c r="CW10" s="164"/>
      <c r="CX10" s="164"/>
      <c r="CY10" s="164" t="s">
        <v>342</v>
      </c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3"/>
      <c r="DL10" s="163"/>
      <c r="DM10" s="163"/>
      <c r="DN10" s="163"/>
      <c r="DO10" s="163"/>
      <c r="DP10" s="163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3"/>
      <c r="ED10" s="163"/>
      <c r="EE10" s="163"/>
      <c r="EF10" s="163"/>
      <c r="EG10" s="163"/>
      <c r="EH10" s="163"/>
    </row>
    <row r="11" spans="1:138" ht="39.75" customHeight="1">
      <c r="A11" s="149" t="s">
        <v>7</v>
      </c>
      <c r="B11" s="149"/>
      <c r="C11" s="100">
        <v>41667</v>
      </c>
      <c r="D11" s="100"/>
      <c r="E11" s="100"/>
      <c r="F11" s="100"/>
      <c r="G11" s="94" t="s">
        <v>334</v>
      </c>
      <c r="H11" s="94"/>
      <c r="I11" s="94"/>
      <c r="J11" s="97" t="s">
        <v>335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4"/>
      <c r="W11" s="94"/>
      <c r="X11" s="94"/>
      <c r="Y11" s="94"/>
      <c r="Z11" s="96">
        <v>800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>
        <f>Z11</f>
        <v>800</v>
      </c>
      <c r="AK11" s="96"/>
      <c r="AL11" s="96"/>
      <c r="AM11" s="96"/>
      <c r="AN11" s="96"/>
      <c r="AO11" s="96">
        <v>0</v>
      </c>
      <c r="AP11" s="96"/>
      <c r="AQ11" s="96"/>
      <c r="AR11" s="96"/>
      <c r="AS11" s="96"/>
      <c r="AT11" s="96">
        <f t="shared" si="0"/>
        <v>800</v>
      </c>
      <c r="AU11" s="96"/>
      <c r="AV11" s="96"/>
      <c r="AW11" s="96"/>
      <c r="AX11" s="96"/>
      <c r="AY11" s="96">
        <v>1</v>
      </c>
      <c r="AZ11" s="96"/>
      <c r="BA11" s="96"/>
      <c r="BB11" s="96"/>
      <c r="BC11" s="96">
        <f>AY11*AJ11</f>
        <v>800</v>
      </c>
      <c r="BD11" s="96"/>
      <c r="BE11" s="96"/>
      <c r="BF11" s="96"/>
      <c r="BG11" s="96"/>
      <c r="BH11" s="96">
        <f t="shared" si="1"/>
        <v>0</v>
      </c>
      <c r="BI11" s="96"/>
      <c r="BJ11" s="96"/>
      <c r="BK11" s="96"/>
      <c r="BL11" s="96"/>
      <c r="BM11" s="96">
        <f t="shared" si="2"/>
        <v>800</v>
      </c>
      <c r="BN11" s="96"/>
      <c r="BO11" s="96"/>
      <c r="BP11" s="96"/>
      <c r="BQ11" s="96"/>
      <c r="BR11" s="156">
        <v>4</v>
      </c>
      <c r="BS11" s="157"/>
      <c r="BT11" s="157"/>
      <c r="BU11" s="157"/>
      <c r="BV11" s="157"/>
      <c r="BW11" s="158"/>
      <c r="BX11" s="163">
        <v>1</v>
      </c>
      <c r="BY11" s="163"/>
      <c r="BZ11" s="163"/>
      <c r="CA11" s="163">
        <f>BX11*AJ11</f>
        <v>800</v>
      </c>
      <c r="CB11" s="163"/>
      <c r="CC11" s="163"/>
      <c r="CD11" s="163"/>
      <c r="CE11" s="163"/>
      <c r="CF11" s="163"/>
      <c r="CG11" s="163">
        <f>BH11</f>
        <v>0</v>
      </c>
      <c r="CH11" s="163"/>
      <c r="CI11" s="163"/>
      <c r="CJ11" s="163"/>
      <c r="CK11" s="163"/>
      <c r="CL11" s="163"/>
      <c r="CM11" s="163">
        <f>BX11</f>
        <v>1</v>
      </c>
      <c r="CN11" s="163"/>
      <c r="CO11" s="163"/>
      <c r="CP11" s="163"/>
      <c r="CQ11" s="163"/>
      <c r="CR11" s="163"/>
      <c r="CS11" s="164">
        <f>CA11</f>
        <v>800</v>
      </c>
      <c r="CT11" s="164"/>
      <c r="CU11" s="164"/>
      <c r="CV11" s="164"/>
      <c r="CW11" s="164"/>
      <c r="CX11" s="164"/>
      <c r="CY11" s="164" t="s">
        <v>342</v>
      </c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3"/>
      <c r="DL11" s="163"/>
      <c r="DM11" s="163"/>
      <c r="DN11" s="163"/>
      <c r="DO11" s="163"/>
      <c r="DP11" s="163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3"/>
      <c r="ED11" s="163"/>
      <c r="EE11" s="163"/>
      <c r="EF11" s="163"/>
      <c r="EG11" s="163"/>
      <c r="EH11" s="163"/>
    </row>
    <row r="12" spans="1:138" ht="9.75" customHeight="1">
      <c r="A12" s="140"/>
      <c r="B12" s="141"/>
      <c r="C12" s="78"/>
      <c r="D12" s="79"/>
      <c r="E12" s="79"/>
      <c r="F12" s="80"/>
      <c r="G12" s="78"/>
      <c r="H12" s="79"/>
      <c r="I12" s="80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78"/>
      <c r="W12" s="79"/>
      <c r="X12" s="79"/>
      <c r="Y12" s="80"/>
      <c r="Z12" s="142"/>
      <c r="AA12" s="143"/>
      <c r="AB12" s="143"/>
      <c r="AC12" s="143"/>
      <c r="AD12" s="144"/>
      <c r="AE12" s="142"/>
      <c r="AF12" s="143"/>
      <c r="AG12" s="143"/>
      <c r="AH12" s="143"/>
      <c r="AI12" s="144"/>
      <c r="AJ12" s="142"/>
      <c r="AK12" s="143"/>
      <c r="AL12" s="143"/>
      <c r="AM12" s="143"/>
      <c r="AN12" s="144"/>
      <c r="AO12" s="142"/>
      <c r="AP12" s="143"/>
      <c r="AQ12" s="143"/>
      <c r="AR12" s="143"/>
      <c r="AS12" s="144"/>
      <c r="AT12" s="142">
        <f t="shared" si="0"/>
        <v>0</v>
      </c>
      <c r="AU12" s="143"/>
      <c r="AV12" s="143"/>
      <c r="AW12" s="143"/>
      <c r="AX12" s="144"/>
      <c r="AY12" s="142"/>
      <c r="AZ12" s="143"/>
      <c r="BA12" s="143"/>
      <c r="BB12" s="144"/>
      <c r="BC12" s="142">
        <f>AJ12*AY12</f>
        <v>0</v>
      </c>
      <c r="BD12" s="143"/>
      <c r="BE12" s="143"/>
      <c r="BF12" s="143"/>
      <c r="BG12" s="144"/>
      <c r="BH12" s="142">
        <f t="shared" si="1"/>
        <v>0</v>
      </c>
      <c r="BI12" s="143"/>
      <c r="BJ12" s="143"/>
      <c r="BK12" s="143"/>
      <c r="BL12" s="144"/>
      <c r="BM12" s="142">
        <f t="shared" si="2"/>
        <v>0</v>
      </c>
      <c r="BN12" s="143"/>
      <c r="BO12" s="143"/>
      <c r="BP12" s="143"/>
      <c r="BQ12" s="144"/>
      <c r="BR12" s="180"/>
      <c r="BS12" s="181"/>
      <c r="BT12" s="181"/>
      <c r="BU12" s="181"/>
      <c r="BV12" s="181"/>
      <c r="BW12" s="182"/>
      <c r="BX12" s="183"/>
      <c r="BY12" s="184"/>
      <c r="BZ12" s="185"/>
      <c r="CA12" s="183">
        <f>AJ12*BX12</f>
        <v>0</v>
      </c>
      <c r="CB12" s="184"/>
      <c r="CC12" s="184"/>
      <c r="CD12" s="184"/>
      <c r="CE12" s="184"/>
      <c r="CF12" s="185"/>
      <c r="CG12" s="183">
        <f>BH12</f>
        <v>0</v>
      </c>
      <c r="CH12" s="184"/>
      <c r="CI12" s="184"/>
      <c r="CJ12" s="184"/>
      <c r="CK12" s="184"/>
      <c r="CL12" s="185"/>
      <c r="CM12" s="183"/>
      <c r="CN12" s="184"/>
      <c r="CO12" s="184"/>
      <c r="CP12" s="184"/>
      <c r="CQ12" s="184"/>
      <c r="CR12" s="185"/>
      <c r="CS12" s="167"/>
      <c r="CT12" s="168"/>
      <c r="CU12" s="168"/>
      <c r="CV12" s="168"/>
      <c r="CW12" s="168"/>
      <c r="CX12" s="169"/>
      <c r="CY12" s="170"/>
      <c r="CZ12" s="171"/>
      <c r="DA12" s="171"/>
      <c r="DB12" s="171"/>
      <c r="DC12" s="171"/>
      <c r="DD12" s="172"/>
      <c r="DE12" s="167"/>
      <c r="DF12" s="168"/>
      <c r="DG12" s="168"/>
      <c r="DH12" s="168"/>
      <c r="DI12" s="168"/>
      <c r="DJ12" s="169"/>
      <c r="DK12" s="183"/>
      <c r="DL12" s="184"/>
      <c r="DM12" s="184"/>
      <c r="DN12" s="184"/>
      <c r="DO12" s="184"/>
      <c r="DP12" s="185"/>
      <c r="DQ12" s="170"/>
      <c r="DR12" s="171"/>
      <c r="DS12" s="171"/>
      <c r="DT12" s="171"/>
      <c r="DU12" s="171"/>
      <c r="DV12" s="172"/>
      <c r="DW12" s="167"/>
      <c r="DX12" s="168"/>
      <c r="DY12" s="168"/>
      <c r="DZ12" s="168"/>
      <c r="EA12" s="168"/>
      <c r="EB12" s="169"/>
      <c r="EC12" s="183">
        <f>AJ12*DW12</f>
        <v>0</v>
      </c>
      <c r="ED12" s="184"/>
      <c r="EE12" s="184"/>
      <c r="EF12" s="184"/>
      <c r="EG12" s="184"/>
      <c r="EH12" s="185"/>
    </row>
    <row r="13" spans="1:138" ht="54" customHeight="1">
      <c r="A13" s="150" t="s">
        <v>31</v>
      </c>
      <c r="B13" s="150"/>
      <c r="C13" s="150"/>
      <c r="D13" s="150"/>
      <c r="E13" s="150"/>
      <c r="F13" s="151"/>
      <c r="G13" s="92" t="s">
        <v>32</v>
      </c>
      <c r="H13" s="92"/>
      <c r="I13" s="93"/>
      <c r="J13" s="94" t="s">
        <v>32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 t="s">
        <v>32</v>
      </c>
      <c r="W13" s="94"/>
      <c r="X13" s="94"/>
      <c r="Y13" s="94"/>
      <c r="Z13" s="83">
        <f>SUM(Z8:AD12)</f>
        <v>16888.98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>
        <f>SUM(AJ8:AN12)</f>
        <v>16888.98</v>
      </c>
      <c r="AK13" s="83"/>
      <c r="AL13" s="83"/>
      <c r="AM13" s="83"/>
      <c r="AN13" s="83"/>
      <c r="AO13" s="83">
        <f>SUM(AO8:AS12)</f>
        <v>2896.0199999999995</v>
      </c>
      <c r="AP13" s="83"/>
      <c r="AQ13" s="83"/>
      <c r="AR13" s="83"/>
      <c r="AS13" s="83"/>
      <c r="AT13" s="83">
        <f>SUM(AT7:AX12)</f>
        <v>19785</v>
      </c>
      <c r="AU13" s="83"/>
      <c r="AV13" s="83"/>
      <c r="AW13" s="83"/>
      <c r="AX13" s="83"/>
      <c r="AY13" s="83"/>
      <c r="AZ13" s="83"/>
      <c r="BA13" s="83"/>
      <c r="BB13" s="83"/>
      <c r="BC13" s="83">
        <f>SUM(BC7:BG12)</f>
        <v>16888.98</v>
      </c>
      <c r="BD13" s="83"/>
      <c r="BE13" s="83"/>
      <c r="BF13" s="83"/>
      <c r="BG13" s="83"/>
      <c r="BH13" s="83">
        <f>SUM(BH7:BL12)</f>
        <v>2896.0199999999995</v>
      </c>
      <c r="BI13" s="83"/>
      <c r="BJ13" s="83"/>
      <c r="BK13" s="83"/>
      <c r="BL13" s="83"/>
      <c r="BM13" s="83">
        <f>SUM(BM7:BQ12)</f>
        <v>19785</v>
      </c>
      <c r="BN13" s="83"/>
      <c r="BO13" s="83"/>
      <c r="BP13" s="83"/>
      <c r="BQ13" s="83"/>
      <c r="BR13" s="150" t="s">
        <v>31</v>
      </c>
      <c r="BS13" s="150"/>
      <c r="BT13" s="150"/>
      <c r="BU13" s="150"/>
      <c r="BV13" s="150"/>
      <c r="BW13" s="151"/>
      <c r="BX13" s="92" t="s">
        <v>32</v>
      </c>
      <c r="BY13" s="92"/>
      <c r="BZ13" s="93"/>
      <c r="CA13" s="186">
        <f>SUM(CA8:CF12)</f>
        <v>16888.98</v>
      </c>
      <c r="CB13" s="186"/>
      <c r="CC13" s="186"/>
      <c r="CD13" s="186"/>
      <c r="CE13" s="186"/>
      <c r="CF13" s="186"/>
      <c r="CG13" s="186">
        <f>SUM(CG8:CL12)</f>
        <v>2896.0199999999995</v>
      </c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8">
        <f>SUM(CS8:CX12)</f>
        <v>16888.98</v>
      </c>
      <c r="CT13" s="188"/>
      <c r="CU13" s="188"/>
      <c r="CV13" s="188"/>
      <c r="CW13" s="188"/>
      <c r="CX13" s="188"/>
      <c r="CY13" s="189" t="s">
        <v>342</v>
      </c>
      <c r="CZ13" s="189"/>
      <c r="DA13" s="189"/>
      <c r="DB13" s="189"/>
      <c r="DC13" s="189"/>
      <c r="DD13" s="189"/>
      <c r="DE13" s="173"/>
      <c r="DF13" s="173"/>
      <c r="DG13" s="173"/>
      <c r="DH13" s="173"/>
      <c r="DI13" s="173"/>
      <c r="DJ13" s="173"/>
      <c r="DK13" s="187"/>
      <c r="DL13" s="187"/>
      <c r="DM13" s="187"/>
      <c r="DN13" s="187"/>
      <c r="DO13" s="187"/>
      <c r="DP13" s="187"/>
      <c r="DQ13" s="190"/>
      <c r="DR13" s="190"/>
      <c r="DS13" s="190"/>
      <c r="DT13" s="190"/>
      <c r="DU13" s="190"/>
      <c r="DV13" s="190"/>
      <c r="DW13" s="173"/>
      <c r="DX13" s="173"/>
      <c r="DY13" s="173"/>
      <c r="DZ13" s="173"/>
      <c r="EA13" s="173"/>
      <c r="EB13" s="173"/>
      <c r="EC13" s="187">
        <f>AJ13*DW13</f>
        <v>0</v>
      </c>
      <c r="ED13" s="187"/>
      <c r="EE13" s="187"/>
      <c r="EF13" s="187"/>
      <c r="EG13" s="187"/>
      <c r="EH13" s="187"/>
    </row>
    <row r="14" spans="1:138" ht="57.75" customHeight="1">
      <c r="A14" s="150" t="s">
        <v>33</v>
      </c>
      <c r="B14" s="150"/>
      <c r="C14" s="150"/>
      <c r="D14" s="150"/>
      <c r="E14" s="150"/>
      <c r="F14" s="151"/>
      <c r="G14" s="88" t="s">
        <v>32</v>
      </c>
      <c r="H14" s="88"/>
      <c r="I14" s="89"/>
      <c r="J14" s="95" t="s">
        <v>32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 t="s">
        <v>32</v>
      </c>
      <c r="W14" s="95"/>
      <c r="X14" s="95"/>
      <c r="Y14" s="95"/>
      <c r="Z14" s="82">
        <f>Z13</f>
        <v>16888.98</v>
      </c>
      <c r="AA14" s="82"/>
      <c r="AB14" s="82"/>
      <c r="AC14" s="82"/>
      <c r="AD14" s="82"/>
      <c r="AE14" s="82"/>
      <c r="AF14" s="82"/>
      <c r="AG14" s="82"/>
      <c r="AH14" s="82"/>
      <c r="AI14" s="82"/>
      <c r="AJ14" s="82">
        <f>AJ13</f>
        <v>16888.98</v>
      </c>
      <c r="AK14" s="82"/>
      <c r="AL14" s="82"/>
      <c r="AM14" s="82"/>
      <c r="AN14" s="82"/>
      <c r="AO14" s="82" t="s">
        <v>32</v>
      </c>
      <c r="AP14" s="82"/>
      <c r="AQ14" s="82"/>
      <c r="AR14" s="82"/>
      <c r="AS14" s="82"/>
      <c r="AT14" s="82">
        <f>AT13</f>
        <v>19785</v>
      </c>
      <c r="AU14" s="82"/>
      <c r="AV14" s="82"/>
      <c r="AW14" s="82"/>
      <c r="AX14" s="82"/>
      <c r="AY14" s="82"/>
      <c r="AZ14" s="82"/>
      <c r="BA14" s="82"/>
      <c r="BB14" s="82"/>
      <c r="BC14" s="82">
        <f>BC13</f>
        <v>16888.98</v>
      </c>
      <c r="BD14" s="82"/>
      <c r="BE14" s="82"/>
      <c r="BF14" s="82"/>
      <c r="BG14" s="82"/>
      <c r="BH14" s="82">
        <f>BH13</f>
        <v>2896.0199999999995</v>
      </c>
      <c r="BI14" s="82"/>
      <c r="BJ14" s="82"/>
      <c r="BK14" s="82"/>
      <c r="BL14" s="82"/>
      <c r="BM14" s="82">
        <f>BM13</f>
        <v>19785</v>
      </c>
      <c r="BN14" s="82"/>
      <c r="BO14" s="82"/>
      <c r="BP14" s="82"/>
      <c r="BQ14" s="82"/>
      <c r="BR14" s="150" t="s">
        <v>33</v>
      </c>
      <c r="BS14" s="150"/>
      <c r="BT14" s="150"/>
      <c r="BU14" s="150"/>
      <c r="BV14" s="150"/>
      <c r="BW14" s="151"/>
      <c r="BX14" s="88" t="s">
        <v>32</v>
      </c>
      <c r="BY14" s="88"/>
      <c r="BZ14" s="89"/>
      <c r="CA14" s="186">
        <f>CA13</f>
        <v>16888.98</v>
      </c>
      <c r="CB14" s="186"/>
      <c r="CC14" s="186"/>
      <c r="CD14" s="186"/>
      <c r="CE14" s="186"/>
      <c r="CF14" s="186"/>
      <c r="CG14" s="186">
        <f>CG13</f>
        <v>2896.0199999999995</v>
      </c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8">
        <f>CS13</f>
        <v>16888.98</v>
      </c>
      <c r="CT14" s="188"/>
      <c r="CU14" s="188"/>
      <c r="CV14" s="188"/>
      <c r="CW14" s="188"/>
      <c r="CX14" s="188"/>
      <c r="CY14" s="189" t="s">
        <v>342</v>
      </c>
      <c r="CZ14" s="189"/>
      <c r="DA14" s="189"/>
      <c r="DB14" s="189"/>
      <c r="DC14" s="189"/>
      <c r="DD14" s="189"/>
      <c r="DE14" s="173"/>
      <c r="DF14" s="173"/>
      <c r="DG14" s="173"/>
      <c r="DH14" s="173"/>
      <c r="DI14" s="173"/>
      <c r="DJ14" s="173"/>
      <c r="DK14" s="187"/>
      <c r="DL14" s="187"/>
      <c r="DM14" s="187"/>
      <c r="DN14" s="187"/>
      <c r="DO14" s="187"/>
      <c r="DP14" s="187"/>
      <c r="DQ14" s="190"/>
      <c r="DR14" s="190"/>
      <c r="DS14" s="190"/>
      <c r="DT14" s="190"/>
      <c r="DU14" s="190"/>
      <c r="DV14" s="190"/>
      <c r="DW14" s="173"/>
      <c r="DX14" s="173"/>
      <c r="DY14" s="173"/>
      <c r="DZ14" s="173"/>
      <c r="EA14" s="173"/>
      <c r="EB14" s="173"/>
      <c r="EC14" s="187">
        <v>0</v>
      </c>
      <c r="ED14" s="187"/>
      <c r="EE14" s="187"/>
      <c r="EF14" s="187"/>
      <c r="EG14" s="187"/>
      <c r="EH14" s="187"/>
    </row>
    <row r="15" ht="13.5" customHeight="1"/>
    <row r="16" ht="13.5" customHeight="1"/>
    <row r="18" spans="1:69" ht="21.75" customHeight="1">
      <c r="A18" s="103" t="s">
        <v>67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</row>
    <row r="19" spans="70:77" ht="12" customHeight="1">
      <c r="BR19" s="27"/>
      <c r="BS19" s="27"/>
      <c r="BT19" s="27"/>
      <c r="BU19" s="27"/>
      <c r="BV19" s="5"/>
      <c r="BW19" s="5"/>
      <c r="BX19" s="5"/>
      <c r="BY19" s="5"/>
    </row>
    <row r="20" spans="70:77" ht="10.5" customHeight="1">
      <c r="BR20" s="28"/>
      <c r="BS20" s="28"/>
      <c r="BT20" s="28"/>
      <c r="BU20" s="28"/>
      <c r="BV20" s="3"/>
      <c r="BW20" s="3"/>
      <c r="BX20" s="3"/>
      <c r="BY20" s="3"/>
    </row>
    <row r="21" spans="70:77" ht="25.5" customHeight="1">
      <c r="BR21" s="29"/>
      <c r="BS21" s="29"/>
      <c r="BT21" s="29"/>
      <c r="BU21" s="29"/>
      <c r="BV21" s="4"/>
      <c r="BW21" s="4"/>
      <c r="BX21" s="4"/>
      <c r="BY21" s="4"/>
    </row>
    <row r="22" spans="70:77" ht="64.5" customHeight="1">
      <c r="BR22" s="29"/>
      <c r="BS22" s="29"/>
      <c r="BT22" s="29"/>
      <c r="BU22" s="29"/>
      <c r="BV22" s="4"/>
      <c r="BW22" s="4"/>
      <c r="BX22" s="4"/>
      <c r="BY22" s="4"/>
    </row>
    <row r="23" spans="70:77" ht="9.75" customHeight="1">
      <c r="BR23" s="29"/>
      <c r="BS23" s="29"/>
      <c r="BT23" s="29"/>
      <c r="BU23" s="29"/>
      <c r="BV23" s="4"/>
      <c r="BW23" s="4"/>
      <c r="BX23" s="4"/>
      <c r="BY23" s="4"/>
    </row>
    <row r="24" spans="70:77" ht="24" customHeight="1">
      <c r="BR24" s="29"/>
      <c r="BS24" s="29"/>
      <c r="BT24" s="29"/>
      <c r="BU24" s="29"/>
      <c r="BV24" s="4"/>
      <c r="BW24" s="4"/>
      <c r="BX24" s="4"/>
      <c r="BY24" s="4"/>
    </row>
    <row r="25" spans="70:77" ht="20.25" customHeight="1">
      <c r="BR25" s="29"/>
      <c r="BS25" s="29"/>
      <c r="BT25" s="29"/>
      <c r="BU25" s="29"/>
      <c r="BV25" s="4"/>
      <c r="BW25" s="4"/>
      <c r="BX25" s="4"/>
      <c r="BY25" s="4"/>
    </row>
    <row r="26" spans="70:77" ht="32.25" customHeight="1">
      <c r="BR26" s="29"/>
      <c r="BS26" s="29"/>
      <c r="BT26" s="29"/>
      <c r="BU26" s="29"/>
      <c r="BV26" s="4"/>
      <c r="BW26" s="4"/>
      <c r="BX26" s="4"/>
      <c r="BY26" s="4"/>
    </row>
    <row r="27" spans="70:77" ht="9.75" customHeight="1">
      <c r="BR27" s="29"/>
      <c r="BS27" s="29"/>
      <c r="BT27" s="29"/>
      <c r="BU27" s="29"/>
      <c r="BV27" s="4"/>
      <c r="BW27" s="4"/>
      <c r="BX27" s="4"/>
      <c r="BY27" s="4"/>
    </row>
    <row r="28" spans="70:77" ht="9.75" customHeight="1">
      <c r="BR28" s="29"/>
      <c r="BS28" s="29"/>
      <c r="BT28" s="29"/>
      <c r="BU28" s="29"/>
      <c r="BV28" s="4"/>
      <c r="BW28" s="4"/>
      <c r="BX28" s="4"/>
      <c r="BY28" s="4"/>
    </row>
    <row r="29" spans="70:77" ht="9.75" customHeight="1">
      <c r="BR29" s="29"/>
      <c r="BS29" s="29"/>
      <c r="BT29" s="29"/>
      <c r="BU29" s="29"/>
      <c r="BV29" s="4"/>
      <c r="BW29" s="4"/>
      <c r="BX29" s="4"/>
      <c r="BY29" s="4"/>
    </row>
    <row r="30" spans="70:77" ht="9.75" customHeight="1">
      <c r="BR30" s="29"/>
      <c r="BS30" s="29"/>
      <c r="BT30" s="29"/>
      <c r="BU30" s="29"/>
      <c r="BV30" s="4"/>
      <c r="BW30" s="4"/>
      <c r="BX30" s="4"/>
      <c r="BY30" s="4"/>
    </row>
    <row r="31" spans="70:77" ht="9.75" customHeight="1">
      <c r="BR31" s="29"/>
      <c r="BS31" s="29"/>
      <c r="BT31" s="29"/>
      <c r="BU31" s="29"/>
      <c r="BV31" s="4"/>
      <c r="BW31" s="4"/>
      <c r="BX31" s="4"/>
      <c r="BY31" s="4"/>
    </row>
    <row r="32" spans="70:77" ht="9.75" customHeight="1">
      <c r="BR32" s="29"/>
      <c r="BS32" s="29"/>
      <c r="BT32" s="29"/>
      <c r="BU32" s="29"/>
      <c r="BV32" s="4"/>
      <c r="BW32" s="4"/>
      <c r="BX32" s="4"/>
      <c r="BY32" s="4"/>
    </row>
    <row r="33" spans="70:77" ht="9.75" customHeight="1">
      <c r="BR33" s="29"/>
      <c r="BS33" s="29"/>
      <c r="BT33" s="29"/>
      <c r="BU33" s="29"/>
      <c r="BV33" s="4"/>
      <c r="BW33" s="4"/>
      <c r="BX33" s="4"/>
      <c r="BY33" s="4"/>
    </row>
    <row r="34" spans="70:77" ht="9.75" customHeight="1">
      <c r="BR34" s="29"/>
      <c r="BS34" s="29"/>
      <c r="BT34" s="29"/>
      <c r="BU34" s="29"/>
      <c r="BV34" s="4"/>
      <c r="BW34" s="4"/>
      <c r="BX34" s="4"/>
      <c r="BY34" s="4"/>
    </row>
    <row r="35" spans="70:77" ht="9.75" customHeight="1">
      <c r="BR35" s="30"/>
      <c r="BS35" s="30"/>
      <c r="BT35" s="30"/>
      <c r="BU35" s="30"/>
      <c r="BV35" s="6"/>
      <c r="BW35" s="6"/>
      <c r="BX35" s="6"/>
      <c r="BY35" s="6"/>
    </row>
    <row r="36" ht="9.75" customHeight="1"/>
    <row r="37" ht="65.25" customHeight="1"/>
    <row r="38" ht="52.5" customHeight="1"/>
  </sheetData>
  <sheetProtection/>
  <mergeCells count="269">
    <mergeCell ref="DW11:EB11"/>
    <mergeCell ref="EC11:EH11"/>
    <mergeCell ref="CM11:CR11"/>
    <mergeCell ref="CS11:CX11"/>
    <mergeCell ref="CY11:DD11"/>
    <mergeCell ref="DE11:DJ11"/>
    <mergeCell ref="DK11:DP11"/>
    <mergeCell ref="DQ11:DV11"/>
    <mergeCell ref="BH11:BL11"/>
    <mergeCell ref="BM11:BQ11"/>
    <mergeCell ref="BR11:BW11"/>
    <mergeCell ref="BX11:BZ11"/>
    <mergeCell ref="CA11:CF11"/>
    <mergeCell ref="CG11:CL11"/>
    <mergeCell ref="AE11:AI11"/>
    <mergeCell ref="AJ11:AN11"/>
    <mergeCell ref="AO11:AS11"/>
    <mergeCell ref="AT11:AX11"/>
    <mergeCell ref="AY11:BB11"/>
    <mergeCell ref="BC11:BG11"/>
    <mergeCell ref="CM10:CR10"/>
    <mergeCell ref="CS10:CX10"/>
    <mergeCell ref="CY10:DD10"/>
    <mergeCell ref="DE10:DJ10"/>
    <mergeCell ref="DK10:DP10"/>
    <mergeCell ref="DQ10:DV10"/>
    <mergeCell ref="BH10:BL10"/>
    <mergeCell ref="BM10:BQ10"/>
    <mergeCell ref="BR10:BW10"/>
    <mergeCell ref="BX10:BZ10"/>
    <mergeCell ref="CA10:CF10"/>
    <mergeCell ref="CG10:CL10"/>
    <mergeCell ref="AE10:AI10"/>
    <mergeCell ref="AJ10:AN10"/>
    <mergeCell ref="AO10:AS10"/>
    <mergeCell ref="AT10:AX10"/>
    <mergeCell ref="AY10:BB10"/>
    <mergeCell ref="BC10:BG10"/>
    <mergeCell ref="A10:B10"/>
    <mergeCell ref="C10:F10"/>
    <mergeCell ref="G10:I10"/>
    <mergeCell ref="J10:U10"/>
    <mergeCell ref="V10:Y10"/>
    <mergeCell ref="Z10:AD10"/>
    <mergeCell ref="CG9:CL9"/>
    <mergeCell ref="CM9:CR9"/>
    <mergeCell ref="CS9:CX9"/>
    <mergeCell ref="CY9:DD9"/>
    <mergeCell ref="DE9:DJ9"/>
    <mergeCell ref="DK9:DP9"/>
    <mergeCell ref="DW13:EB13"/>
    <mergeCell ref="EC13:EH13"/>
    <mergeCell ref="EC12:EH12"/>
    <mergeCell ref="A9:B9"/>
    <mergeCell ref="C9:F9"/>
    <mergeCell ref="G9:I9"/>
    <mergeCell ref="J9:U9"/>
    <mergeCell ref="V9:Y9"/>
    <mergeCell ref="Z9:AD9"/>
    <mergeCell ref="AE9:AI9"/>
    <mergeCell ref="BR13:BW13"/>
    <mergeCell ref="BX13:BZ13"/>
    <mergeCell ref="CA13:CF13"/>
    <mergeCell ref="CG13:CL13"/>
    <mergeCell ref="CM13:CR13"/>
    <mergeCell ref="CS13:CX13"/>
    <mergeCell ref="DK13:DP13"/>
    <mergeCell ref="DQ14:DV14"/>
    <mergeCell ref="CS12:CX12"/>
    <mergeCell ref="CM12:CR12"/>
    <mergeCell ref="DE12:DJ12"/>
    <mergeCell ref="DK12:DP12"/>
    <mergeCell ref="DQ12:DV12"/>
    <mergeCell ref="DE13:DJ13"/>
    <mergeCell ref="CY13:DD13"/>
    <mergeCell ref="DQ13:DV13"/>
    <mergeCell ref="BX14:BZ14"/>
    <mergeCell ref="CA14:CF14"/>
    <mergeCell ref="CG14:CL14"/>
    <mergeCell ref="CM14:CR14"/>
    <mergeCell ref="EC14:EH14"/>
    <mergeCell ref="CS14:CX14"/>
    <mergeCell ref="CY14:DD14"/>
    <mergeCell ref="DK14:DP14"/>
    <mergeCell ref="DW14:EB14"/>
    <mergeCell ref="BX7:BZ7"/>
    <mergeCell ref="CA7:CF7"/>
    <mergeCell ref="CG7:CL7"/>
    <mergeCell ref="BR12:BW12"/>
    <mergeCell ref="BX12:BZ12"/>
    <mergeCell ref="CA12:CF12"/>
    <mergeCell ref="CG12:CL12"/>
    <mergeCell ref="BR9:BW9"/>
    <mergeCell ref="BX9:BZ9"/>
    <mergeCell ref="CA9:CF9"/>
    <mergeCell ref="CG5:CL5"/>
    <mergeCell ref="CG6:CL6"/>
    <mergeCell ref="CM6:CR6"/>
    <mergeCell ref="CS6:CX6"/>
    <mergeCell ref="BX6:BZ6"/>
    <mergeCell ref="CM8:CR8"/>
    <mergeCell ref="BX8:BZ8"/>
    <mergeCell ref="CA8:CF8"/>
    <mergeCell ref="CG8:CL8"/>
    <mergeCell ref="CA6:CF6"/>
    <mergeCell ref="DE5:DJ5"/>
    <mergeCell ref="DQ5:DV5"/>
    <mergeCell ref="DQ6:DV6"/>
    <mergeCell ref="DK5:DP5"/>
    <mergeCell ref="DK6:DP6"/>
    <mergeCell ref="DE6:DJ6"/>
    <mergeCell ref="V14:Y14"/>
    <mergeCell ref="Z14:AD14"/>
    <mergeCell ref="BX5:BZ5"/>
    <mergeCell ref="CM5:CR5"/>
    <mergeCell ref="CY5:DD5"/>
    <mergeCell ref="BX3:CL4"/>
    <mergeCell ref="CS5:CX5"/>
    <mergeCell ref="CA5:CF5"/>
    <mergeCell ref="CM3:DV4"/>
    <mergeCell ref="CY6:DD6"/>
    <mergeCell ref="CY8:DD8"/>
    <mergeCell ref="DE8:DJ8"/>
    <mergeCell ref="DW12:EB12"/>
    <mergeCell ref="CY12:DD12"/>
    <mergeCell ref="DE14:DJ14"/>
    <mergeCell ref="A18:BQ18"/>
    <mergeCell ref="BR14:BW14"/>
    <mergeCell ref="AY12:BB12"/>
    <mergeCell ref="AY13:BB13"/>
    <mergeCell ref="AE13:AI13"/>
    <mergeCell ref="DW10:EB10"/>
    <mergeCell ref="EC10:EH10"/>
    <mergeCell ref="EC7:EH7"/>
    <mergeCell ref="CM7:CR7"/>
    <mergeCell ref="CS7:CX7"/>
    <mergeCell ref="CS8:CX8"/>
    <mergeCell ref="EC8:EH8"/>
    <mergeCell ref="DW7:EB7"/>
    <mergeCell ref="DE7:DJ7"/>
    <mergeCell ref="DQ8:DV8"/>
    <mergeCell ref="DK8:DP8"/>
    <mergeCell ref="DW8:EB8"/>
    <mergeCell ref="DK7:DP7"/>
    <mergeCell ref="DQ7:DV7"/>
    <mergeCell ref="DW9:EB9"/>
    <mergeCell ref="EC9:EH9"/>
    <mergeCell ref="DQ9:DV9"/>
    <mergeCell ref="DW3:EH4"/>
    <mergeCell ref="BR7:BW7"/>
    <mergeCell ref="BR8:BW8"/>
    <mergeCell ref="BR5:BW5"/>
    <mergeCell ref="BR6:BW6"/>
    <mergeCell ref="DW5:EB5"/>
    <mergeCell ref="DW6:EB6"/>
    <mergeCell ref="EC5:EH5"/>
    <mergeCell ref="EC6:EH6"/>
    <mergeCell ref="CY7:DD7"/>
    <mergeCell ref="BR2:EH2"/>
    <mergeCell ref="AJ14:AN14"/>
    <mergeCell ref="BR3:BW4"/>
    <mergeCell ref="AY14:BB14"/>
    <mergeCell ref="AO14:AS14"/>
    <mergeCell ref="AT14:AX14"/>
    <mergeCell ref="BH12:BL12"/>
    <mergeCell ref="BM12:BQ12"/>
    <mergeCell ref="AO12:AS12"/>
    <mergeCell ref="AT12:AX12"/>
    <mergeCell ref="A14:F14"/>
    <mergeCell ref="G14:I14"/>
    <mergeCell ref="J14:U14"/>
    <mergeCell ref="AJ9:AN9"/>
    <mergeCell ref="A11:B11"/>
    <mergeCell ref="C11:F11"/>
    <mergeCell ref="G11:I11"/>
    <mergeCell ref="J11:U11"/>
    <mergeCell ref="V11:Y11"/>
    <mergeCell ref="Z11:AD11"/>
    <mergeCell ref="AT13:AX13"/>
    <mergeCell ref="AE14:AI14"/>
    <mergeCell ref="BC13:BG13"/>
    <mergeCell ref="BH14:BL14"/>
    <mergeCell ref="AO13:AS13"/>
    <mergeCell ref="BM14:BQ14"/>
    <mergeCell ref="BM13:BQ13"/>
    <mergeCell ref="BC14:BG14"/>
    <mergeCell ref="BH13:BL13"/>
    <mergeCell ref="A13:F13"/>
    <mergeCell ref="AJ13:AN13"/>
    <mergeCell ref="G13:I13"/>
    <mergeCell ref="J13:U13"/>
    <mergeCell ref="V13:Y13"/>
    <mergeCell ref="Z13:AD13"/>
    <mergeCell ref="BC8:BG8"/>
    <mergeCell ref="BH8:BL8"/>
    <mergeCell ref="BM8:BQ8"/>
    <mergeCell ref="AO9:AS9"/>
    <mergeCell ref="AT9:AX9"/>
    <mergeCell ref="AY9:BB9"/>
    <mergeCell ref="BC9:BG9"/>
    <mergeCell ref="BH9:BL9"/>
    <mergeCell ref="BM9:BQ9"/>
    <mergeCell ref="A8:B8"/>
    <mergeCell ref="C8:F8"/>
    <mergeCell ref="G8:I8"/>
    <mergeCell ref="J8:U8"/>
    <mergeCell ref="V8:Y8"/>
    <mergeCell ref="Z8:AD8"/>
    <mergeCell ref="A6:B6"/>
    <mergeCell ref="C6:F6"/>
    <mergeCell ref="BM6:BQ6"/>
    <mergeCell ref="BH7:BL7"/>
    <mergeCell ref="BM7:BQ7"/>
    <mergeCell ref="AY6:BB6"/>
    <mergeCell ref="BC6:BG6"/>
    <mergeCell ref="A7:B7"/>
    <mergeCell ref="C7:F7"/>
    <mergeCell ref="G7:I7"/>
    <mergeCell ref="J7:U7"/>
    <mergeCell ref="V7:Y7"/>
    <mergeCell ref="Z7:AD7"/>
    <mergeCell ref="BH4:BL5"/>
    <mergeCell ref="AO7:AS7"/>
    <mergeCell ref="AT7:AX7"/>
    <mergeCell ref="AO6:AS6"/>
    <mergeCell ref="AT6:AX6"/>
    <mergeCell ref="AY7:BB7"/>
    <mergeCell ref="BC7:BG7"/>
    <mergeCell ref="BH6:BL6"/>
    <mergeCell ref="A1:BQ1"/>
    <mergeCell ref="AE5:AI5"/>
    <mergeCell ref="AJ5:AN5"/>
    <mergeCell ref="AT4:AX5"/>
    <mergeCell ref="AY4:BB5"/>
    <mergeCell ref="A2:BQ2"/>
    <mergeCell ref="A3:Y3"/>
    <mergeCell ref="AO4:AS5"/>
    <mergeCell ref="BM4:BQ5"/>
    <mergeCell ref="C4:F5"/>
    <mergeCell ref="Z3:BQ3"/>
    <mergeCell ref="A4:B5"/>
    <mergeCell ref="AE6:AI6"/>
    <mergeCell ref="AJ6:AN6"/>
    <mergeCell ref="G4:I5"/>
    <mergeCell ref="J4:U5"/>
    <mergeCell ref="V4:Y5"/>
    <mergeCell ref="BC4:BG5"/>
    <mergeCell ref="G6:I6"/>
    <mergeCell ref="J6:U6"/>
    <mergeCell ref="AJ7:AN7"/>
    <mergeCell ref="AO8:AS8"/>
    <mergeCell ref="AT8:AX8"/>
    <mergeCell ref="AY8:BB8"/>
    <mergeCell ref="V12:Y12"/>
    <mergeCell ref="Z5:AD5"/>
    <mergeCell ref="V6:Y6"/>
    <mergeCell ref="Z6:AD6"/>
    <mergeCell ref="AE8:AI8"/>
    <mergeCell ref="AJ8:AN8"/>
    <mergeCell ref="J12:U12"/>
    <mergeCell ref="G12:I12"/>
    <mergeCell ref="C12:F12"/>
    <mergeCell ref="A12:B12"/>
    <mergeCell ref="Z4:AN4"/>
    <mergeCell ref="BC12:BG12"/>
    <mergeCell ref="AJ12:AN12"/>
    <mergeCell ref="AE12:AI12"/>
    <mergeCell ref="Z12:AD12"/>
    <mergeCell ref="AE7:AI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44"/>
  <sheetViews>
    <sheetView showGridLines="0" zoomScalePageLayoutView="0" workbookViewId="0" topLeftCell="A1">
      <pane xSplit="29" ySplit="6" topLeftCell="BD7" activePane="bottomRight" state="frozen"/>
      <selection pane="topLeft" activeCell="A1" sqref="A1"/>
      <selection pane="topRight" activeCell="AD1" sqref="AD1"/>
      <selection pane="bottomLeft" activeCell="A7" sqref="A7"/>
      <selection pane="bottomRight" activeCell="BD16" sqref="BD16:BJ16"/>
    </sheetView>
  </sheetViews>
  <sheetFormatPr defaultColWidth="1.875" defaultRowHeight="12.75"/>
  <cols>
    <col min="1" max="5" width="1.875" style="7" customWidth="1"/>
    <col min="6" max="6" width="2.87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4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50" width="1.875" style="7" customWidth="1"/>
    <col min="51" max="51" width="6.00390625" style="7" customWidth="1"/>
    <col min="52" max="67" width="1.875" style="7" customWidth="1"/>
    <col min="68" max="68" width="3.625" style="7" customWidth="1"/>
    <col min="69" max="75" width="1.875" style="22" customWidth="1"/>
    <col min="76" max="76" width="1.25" style="22" customWidth="1"/>
    <col min="77" max="80" width="1.875" style="7" hidden="1" customWidth="1"/>
    <col min="81" max="109" width="1.875" style="7" customWidth="1"/>
    <col min="110" max="110" width="3.25390625" style="7" customWidth="1"/>
    <col min="111" max="119" width="1.875" style="7" customWidth="1"/>
    <col min="120" max="120" width="3.625" style="7" customWidth="1"/>
    <col min="121" max="16384" width="1.875" style="7" customWidth="1"/>
  </cols>
  <sheetData>
    <row r="1" spans="1:68" ht="11.25" customHeight="1">
      <c r="A1" s="212" t="s">
        <v>70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</row>
    <row r="2" spans="1:136" ht="11.2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214" t="s">
        <v>90</v>
      </c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</row>
    <row r="3" spans="1:136" ht="32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 t="s">
        <v>75</v>
      </c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 t="s">
        <v>76</v>
      </c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 t="s">
        <v>80</v>
      </c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 t="s">
        <v>81</v>
      </c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 t="s">
        <v>79</v>
      </c>
      <c r="EC3" s="205"/>
      <c r="ED3" s="205"/>
      <c r="EE3" s="205"/>
      <c r="EF3" s="205"/>
    </row>
    <row r="4" spans="1:136" ht="11.25" customHeight="1">
      <c r="A4" s="205" t="s">
        <v>18</v>
      </c>
      <c r="B4" s="205"/>
      <c r="C4" s="205" t="s">
        <v>23</v>
      </c>
      <c r="D4" s="205"/>
      <c r="E4" s="205"/>
      <c r="F4" s="205"/>
      <c r="G4" s="205" t="s">
        <v>24</v>
      </c>
      <c r="H4" s="205"/>
      <c r="I4" s="205"/>
      <c r="J4" s="205" t="s">
        <v>170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 t="s">
        <v>73</v>
      </c>
      <c r="AE4" s="205"/>
      <c r="AF4" s="205"/>
      <c r="AG4" s="205"/>
      <c r="AH4" s="205"/>
      <c r="AI4" s="205" t="s">
        <v>77</v>
      </c>
      <c r="AJ4" s="205"/>
      <c r="AK4" s="205"/>
      <c r="AL4" s="205"/>
      <c r="AM4" s="205"/>
      <c r="AN4" s="205"/>
      <c r="AO4" s="205" t="s">
        <v>43</v>
      </c>
      <c r="AP4" s="205"/>
      <c r="AQ4" s="205"/>
      <c r="AR4" s="205"/>
      <c r="AS4" s="205"/>
      <c r="AT4" s="205"/>
      <c r="AU4" s="205"/>
      <c r="AV4" s="205" t="s">
        <v>78</v>
      </c>
      <c r="AW4" s="205"/>
      <c r="AX4" s="205"/>
      <c r="AY4" s="205"/>
      <c r="AZ4" s="205"/>
      <c r="BA4" s="205"/>
      <c r="BB4" s="205"/>
      <c r="BC4" s="205"/>
      <c r="BD4" s="205" t="s">
        <v>43</v>
      </c>
      <c r="BE4" s="205"/>
      <c r="BF4" s="205"/>
      <c r="BG4" s="205"/>
      <c r="BH4" s="205"/>
      <c r="BI4" s="205"/>
      <c r="BJ4" s="205"/>
      <c r="BK4" s="205" t="s">
        <v>169</v>
      </c>
      <c r="BL4" s="205"/>
      <c r="BM4" s="205"/>
      <c r="BN4" s="205"/>
      <c r="BO4" s="205"/>
      <c r="BP4" s="205"/>
      <c r="BQ4" s="205" t="s">
        <v>42</v>
      </c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 t="s">
        <v>82</v>
      </c>
      <c r="CD4" s="205"/>
      <c r="CE4" s="205"/>
      <c r="CF4" s="205"/>
      <c r="CG4" s="205"/>
      <c r="CH4" s="205" t="s">
        <v>83</v>
      </c>
      <c r="CI4" s="205"/>
      <c r="CJ4" s="205"/>
      <c r="CK4" s="205"/>
      <c r="CL4" s="205"/>
      <c r="CM4" s="205" t="s">
        <v>171</v>
      </c>
      <c r="CN4" s="205"/>
      <c r="CO4" s="205"/>
      <c r="CP4" s="205"/>
      <c r="CQ4" s="205"/>
      <c r="CR4" s="205" t="s">
        <v>84</v>
      </c>
      <c r="CS4" s="205"/>
      <c r="CT4" s="205"/>
      <c r="CU4" s="205"/>
      <c r="CV4" s="205"/>
      <c r="CW4" s="205" t="s">
        <v>85</v>
      </c>
      <c r="CX4" s="205"/>
      <c r="CY4" s="205"/>
      <c r="CZ4" s="205"/>
      <c r="DA4" s="205"/>
      <c r="DB4" s="205" t="s">
        <v>91</v>
      </c>
      <c r="DC4" s="205"/>
      <c r="DD4" s="205"/>
      <c r="DE4" s="205"/>
      <c r="DF4" s="205"/>
      <c r="DG4" s="205" t="s">
        <v>86</v>
      </c>
      <c r="DH4" s="205"/>
      <c r="DI4" s="205"/>
      <c r="DJ4" s="205"/>
      <c r="DK4" s="205"/>
      <c r="DL4" s="205" t="s">
        <v>87</v>
      </c>
      <c r="DM4" s="205"/>
      <c r="DN4" s="205"/>
      <c r="DO4" s="205"/>
      <c r="DP4" s="205"/>
      <c r="DQ4" s="205" t="s">
        <v>172</v>
      </c>
      <c r="DR4" s="205"/>
      <c r="DS4" s="205"/>
      <c r="DT4" s="205"/>
      <c r="DU4" s="205"/>
      <c r="DV4" s="205" t="s">
        <v>88</v>
      </c>
      <c r="DW4" s="205"/>
      <c r="DX4" s="205"/>
      <c r="DY4" s="205"/>
      <c r="DZ4" s="205"/>
      <c r="EA4" s="205"/>
      <c r="EB4" s="205"/>
      <c r="EC4" s="205"/>
      <c r="ED4" s="205"/>
      <c r="EE4" s="205"/>
      <c r="EF4" s="205"/>
    </row>
    <row r="5" spans="1:136" ht="48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</row>
    <row r="6" spans="1:136" ht="11.25">
      <c r="A6" s="205" t="s">
        <v>0</v>
      </c>
      <c r="B6" s="205"/>
      <c r="C6" s="205" t="s">
        <v>1</v>
      </c>
      <c r="D6" s="205"/>
      <c r="E6" s="205"/>
      <c r="F6" s="205"/>
      <c r="G6" s="205" t="s">
        <v>2</v>
      </c>
      <c r="H6" s="205"/>
      <c r="I6" s="205"/>
      <c r="J6" s="205" t="s">
        <v>7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 t="s">
        <v>8</v>
      </c>
      <c r="AE6" s="205"/>
      <c r="AF6" s="205"/>
      <c r="AG6" s="205"/>
      <c r="AH6" s="205"/>
      <c r="AI6" s="205" t="s">
        <v>9</v>
      </c>
      <c r="AJ6" s="205"/>
      <c r="AK6" s="205"/>
      <c r="AL6" s="205"/>
      <c r="AM6" s="205"/>
      <c r="AN6" s="205"/>
      <c r="AO6" s="205" t="s">
        <v>10</v>
      </c>
      <c r="AP6" s="205"/>
      <c r="AQ6" s="205"/>
      <c r="AR6" s="205"/>
      <c r="AS6" s="205"/>
      <c r="AT6" s="205"/>
      <c r="AU6" s="205"/>
      <c r="AV6" s="205" t="s">
        <v>11</v>
      </c>
      <c r="AW6" s="205"/>
      <c r="AX6" s="205"/>
      <c r="AY6" s="205"/>
      <c r="AZ6" s="205"/>
      <c r="BA6" s="205"/>
      <c r="BB6" s="205"/>
      <c r="BC6" s="205"/>
      <c r="BD6" s="205" t="s">
        <v>12</v>
      </c>
      <c r="BE6" s="205"/>
      <c r="BF6" s="205"/>
      <c r="BG6" s="205"/>
      <c r="BH6" s="205"/>
      <c r="BI6" s="205"/>
      <c r="BJ6" s="205"/>
      <c r="BK6" s="205" t="s">
        <v>13</v>
      </c>
      <c r="BL6" s="205"/>
      <c r="BM6" s="205"/>
      <c r="BN6" s="205"/>
      <c r="BO6" s="205"/>
      <c r="BP6" s="205"/>
      <c r="BQ6" s="213" t="s">
        <v>0</v>
      </c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 t="s">
        <v>14</v>
      </c>
      <c r="CD6" s="213"/>
      <c r="CE6" s="213"/>
      <c r="CF6" s="213"/>
      <c r="CG6" s="213"/>
      <c r="CH6" s="213" t="s">
        <v>15</v>
      </c>
      <c r="CI6" s="213"/>
      <c r="CJ6" s="213"/>
      <c r="CK6" s="213"/>
      <c r="CL6" s="213"/>
      <c r="CM6" s="213" t="s">
        <v>16</v>
      </c>
      <c r="CN6" s="213"/>
      <c r="CO6" s="213"/>
      <c r="CP6" s="213"/>
      <c r="CQ6" s="213"/>
      <c r="CR6" s="213" t="s">
        <v>17</v>
      </c>
      <c r="CS6" s="213"/>
      <c r="CT6" s="213"/>
      <c r="CU6" s="213"/>
      <c r="CV6" s="213"/>
      <c r="CW6" s="213" t="s">
        <v>35</v>
      </c>
      <c r="CX6" s="213"/>
      <c r="CY6" s="213"/>
      <c r="CZ6" s="213"/>
      <c r="DA6" s="213"/>
      <c r="DB6" s="213" t="s">
        <v>36</v>
      </c>
      <c r="DC6" s="213"/>
      <c r="DD6" s="213"/>
      <c r="DE6" s="213"/>
      <c r="DF6" s="213"/>
      <c r="DG6" s="213" t="s">
        <v>37</v>
      </c>
      <c r="DH6" s="213"/>
      <c r="DI6" s="213"/>
      <c r="DJ6" s="213"/>
      <c r="DK6" s="213"/>
      <c r="DL6" s="213" t="s">
        <v>38</v>
      </c>
      <c r="DM6" s="213"/>
      <c r="DN6" s="213"/>
      <c r="DO6" s="213"/>
      <c r="DP6" s="213"/>
      <c r="DQ6" s="213" t="s">
        <v>39</v>
      </c>
      <c r="DR6" s="213"/>
      <c r="DS6" s="213"/>
      <c r="DT6" s="213"/>
      <c r="DU6" s="213"/>
      <c r="DV6" s="213" t="s">
        <v>59</v>
      </c>
      <c r="DW6" s="213"/>
      <c r="DX6" s="213"/>
      <c r="DY6" s="213"/>
      <c r="DZ6" s="213"/>
      <c r="EA6" s="213"/>
      <c r="EB6" s="213" t="s">
        <v>60</v>
      </c>
      <c r="EC6" s="213"/>
      <c r="ED6" s="213"/>
      <c r="EE6" s="213"/>
      <c r="EF6" s="213"/>
    </row>
    <row r="7" spans="1:136" ht="11.25">
      <c r="A7" s="205"/>
      <c r="B7" s="205"/>
      <c r="C7" s="205"/>
      <c r="D7" s="205"/>
      <c r="E7" s="205"/>
      <c r="F7" s="205"/>
      <c r="G7" s="205"/>
      <c r="H7" s="205"/>
      <c r="I7" s="205"/>
      <c r="J7" s="205" t="s">
        <v>72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10">
        <v>0</v>
      </c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>
        <f aca="true" t="shared" si="0" ref="BK7:BK38">AI7*BD7</f>
        <v>0</v>
      </c>
      <c r="BL7" s="210"/>
      <c r="BM7" s="210"/>
      <c r="BN7" s="210"/>
      <c r="BO7" s="210"/>
      <c r="BP7" s="210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>
        <f>CC7+CH7+CM7</f>
        <v>0</v>
      </c>
      <c r="CS7" s="211"/>
      <c r="CT7" s="211"/>
      <c r="CU7" s="211"/>
      <c r="CV7" s="211"/>
      <c r="CW7" s="211"/>
      <c r="CX7" s="211"/>
      <c r="CY7" s="211"/>
      <c r="CZ7" s="211"/>
      <c r="DA7" s="211"/>
      <c r="DB7" s="211">
        <f>CC7*CW7</f>
        <v>0</v>
      </c>
      <c r="DC7" s="211"/>
      <c r="DD7" s="211"/>
      <c r="DE7" s="211"/>
      <c r="DF7" s="211"/>
      <c r="DG7" s="211"/>
      <c r="DH7" s="211"/>
      <c r="DI7" s="211"/>
      <c r="DJ7" s="211"/>
      <c r="DK7" s="211"/>
      <c r="DL7" s="211">
        <f>DB7*DG7</f>
        <v>0</v>
      </c>
      <c r="DM7" s="211"/>
      <c r="DN7" s="211"/>
      <c r="DO7" s="211"/>
      <c r="DP7" s="211"/>
      <c r="DQ7" s="211"/>
      <c r="DR7" s="211"/>
      <c r="DS7" s="211"/>
      <c r="DT7" s="211"/>
      <c r="DU7" s="211"/>
      <c r="DV7" s="211">
        <f>DL7+DQ7</f>
        <v>0</v>
      </c>
      <c r="DW7" s="211"/>
      <c r="DX7" s="211"/>
      <c r="DY7" s="211"/>
      <c r="DZ7" s="211"/>
      <c r="EA7" s="211"/>
      <c r="EB7" s="211">
        <f>DB7-BK7</f>
        <v>0</v>
      </c>
      <c r="EC7" s="211"/>
      <c r="ED7" s="211"/>
      <c r="EE7" s="211"/>
      <c r="EF7" s="211"/>
    </row>
    <row r="8" spans="1:136" ht="11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10">
        <v>0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>
        <f t="shared" si="0"/>
        <v>0</v>
      </c>
      <c r="BL8" s="210"/>
      <c r="BM8" s="210"/>
      <c r="BN8" s="210"/>
      <c r="BO8" s="210"/>
      <c r="BP8" s="210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>
        <f>CC8+CH8+CM8</f>
        <v>0</v>
      </c>
      <c r="CS8" s="211"/>
      <c r="CT8" s="211"/>
      <c r="CU8" s="211"/>
      <c r="CV8" s="211"/>
      <c r="CW8" s="211"/>
      <c r="CX8" s="211"/>
      <c r="CY8" s="211"/>
      <c r="CZ8" s="211"/>
      <c r="DA8" s="211"/>
      <c r="DB8" s="211">
        <f>CC8*CW8</f>
        <v>0</v>
      </c>
      <c r="DC8" s="211"/>
      <c r="DD8" s="211"/>
      <c r="DE8" s="211"/>
      <c r="DF8" s="211"/>
      <c r="DG8" s="211"/>
      <c r="DH8" s="211"/>
      <c r="DI8" s="211"/>
      <c r="DJ8" s="211"/>
      <c r="DK8" s="211"/>
      <c r="DL8" s="211">
        <f>DB8*DG8</f>
        <v>0</v>
      </c>
      <c r="DM8" s="211"/>
      <c r="DN8" s="211"/>
      <c r="DO8" s="211"/>
      <c r="DP8" s="211"/>
      <c r="DQ8" s="211"/>
      <c r="DR8" s="211"/>
      <c r="DS8" s="211"/>
      <c r="DT8" s="211"/>
      <c r="DU8" s="211"/>
      <c r="DV8" s="211">
        <f>DL8+DQ8</f>
        <v>0</v>
      </c>
      <c r="DW8" s="211"/>
      <c r="DX8" s="211"/>
      <c r="DY8" s="211"/>
      <c r="DZ8" s="211"/>
      <c r="EA8" s="211"/>
      <c r="EB8" s="211">
        <f>DB8-BK8</f>
        <v>0</v>
      </c>
      <c r="EC8" s="211"/>
      <c r="ED8" s="211"/>
      <c r="EE8" s="211"/>
      <c r="EF8" s="211"/>
    </row>
    <row r="9" spans="1:136" s="23" customFormat="1" ht="33.75" customHeight="1">
      <c r="A9" s="195" t="s">
        <v>0</v>
      </c>
      <c r="B9" s="195"/>
      <c r="C9" s="200" t="s">
        <v>270</v>
      </c>
      <c r="D9" s="200"/>
      <c r="E9" s="200"/>
      <c r="F9" s="200"/>
      <c r="G9" s="195" t="s">
        <v>2</v>
      </c>
      <c r="H9" s="195"/>
      <c r="I9" s="195"/>
      <c r="J9" s="197" t="s">
        <v>271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9"/>
      <c r="AD9" s="195"/>
      <c r="AE9" s="195"/>
      <c r="AF9" s="195"/>
      <c r="AG9" s="195"/>
      <c r="AH9" s="195"/>
      <c r="AI9" s="193">
        <v>0</v>
      </c>
      <c r="AJ9" s="193"/>
      <c r="AK9" s="193"/>
      <c r="AL9" s="193"/>
      <c r="AM9" s="193"/>
      <c r="AN9" s="193"/>
      <c r="AO9" s="193">
        <v>0</v>
      </c>
      <c r="AP9" s="193"/>
      <c r="AQ9" s="193"/>
      <c r="AR9" s="193"/>
      <c r="AS9" s="193"/>
      <c r="AT9" s="193"/>
      <c r="AU9" s="193"/>
      <c r="AV9" s="193">
        <f aca="true" t="shared" si="1" ref="AV9:AV38">AI9*AO9</f>
        <v>0</v>
      </c>
      <c r="AW9" s="193"/>
      <c r="AX9" s="193"/>
      <c r="AY9" s="193"/>
      <c r="AZ9" s="193"/>
      <c r="BA9" s="193"/>
      <c r="BB9" s="193"/>
      <c r="BC9" s="193"/>
      <c r="BD9" s="193">
        <v>0</v>
      </c>
      <c r="BE9" s="193"/>
      <c r="BF9" s="193"/>
      <c r="BG9" s="193"/>
      <c r="BH9" s="193"/>
      <c r="BI9" s="193"/>
      <c r="BJ9" s="193"/>
      <c r="BK9" s="193">
        <f t="shared" si="0"/>
        <v>0</v>
      </c>
      <c r="BL9" s="193"/>
      <c r="BM9" s="193"/>
      <c r="BN9" s="193"/>
      <c r="BO9" s="193"/>
      <c r="BP9" s="193"/>
      <c r="BQ9" s="194" t="s">
        <v>0</v>
      </c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1">
        <v>32203.39</v>
      </c>
      <c r="CD9" s="191"/>
      <c r="CE9" s="191"/>
      <c r="CF9" s="191"/>
      <c r="CG9" s="191"/>
      <c r="CH9" s="191">
        <f>ROUND(CC9*18%,2)</f>
        <v>5796.61</v>
      </c>
      <c r="CI9" s="191"/>
      <c r="CJ9" s="191"/>
      <c r="CK9" s="191"/>
      <c r="CL9" s="191"/>
      <c r="CM9" s="192"/>
      <c r="CN9" s="192"/>
      <c r="CO9" s="192"/>
      <c r="CP9" s="192"/>
      <c r="CQ9" s="192"/>
      <c r="CR9" s="191">
        <f>CC9+CH9+CM9</f>
        <v>38000</v>
      </c>
      <c r="CS9" s="191"/>
      <c r="CT9" s="191"/>
      <c r="CU9" s="191"/>
      <c r="CV9" s="191"/>
      <c r="CW9" s="192">
        <v>1</v>
      </c>
      <c r="CX9" s="192"/>
      <c r="CY9" s="192"/>
      <c r="CZ9" s="192"/>
      <c r="DA9" s="192"/>
      <c r="DB9" s="191">
        <f>CC9*CW9</f>
        <v>32203.39</v>
      </c>
      <c r="DC9" s="191"/>
      <c r="DD9" s="191"/>
      <c r="DE9" s="191"/>
      <c r="DF9" s="191"/>
      <c r="DG9" s="191">
        <f>ROUND(DB9*18%,2)</f>
        <v>5796.61</v>
      </c>
      <c r="DH9" s="191"/>
      <c r="DI9" s="191"/>
      <c r="DJ9" s="191"/>
      <c r="DK9" s="191"/>
      <c r="DL9" s="191">
        <f>DB9+DG9</f>
        <v>38000</v>
      </c>
      <c r="DM9" s="191"/>
      <c r="DN9" s="191"/>
      <c r="DO9" s="191"/>
      <c r="DP9" s="191"/>
      <c r="DQ9" s="192"/>
      <c r="DR9" s="192"/>
      <c r="DS9" s="192"/>
      <c r="DT9" s="192"/>
      <c r="DU9" s="192"/>
      <c r="DV9" s="191">
        <f>DL9+DQ9</f>
        <v>38000</v>
      </c>
      <c r="DW9" s="191"/>
      <c r="DX9" s="191"/>
      <c r="DY9" s="191"/>
      <c r="DZ9" s="191"/>
      <c r="EA9" s="191"/>
      <c r="EB9" s="191">
        <f aca="true" t="shared" si="2" ref="EB9:EB38">DB9-BK9</f>
        <v>32203.39</v>
      </c>
      <c r="EC9" s="191"/>
      <c r="ED9" s="191"/>
      <c r="EE9" s="191"/>
      <c r="EF9" s="191"/>
    </row>
    <row r="10" spans="1:136" s="23" customFormat="1" ht="33.75" customHeight="1">
      <c r="A10" s="195" t="s">
        <v>1</v>
      </c>
      <c r="B10" s="195"/>
      <c r="C10" s="200" t="s">
        <v>270</v>
      </c>
      <c r="D10" s="200"/>
      <c r="E10" s="200"/>
      <c r="F10" s="200"/>
      <c r="G10" s="195" t="s">
        <v>273</v>
      </c>
      <c r="H10" s="195"/>
      <c r="I10" s="195"/>
      <c r="J10" s="197" t="s">
        <v>274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9"/>
      <c r="AD10" s="195"/>
      <c r="AE10" s="195"/>
      <c r="AF10" s="195"/>
      <c r="AG10" s="195"/>
      <c r="AH10" s="195"/>
      <c r="AI10" s="193">
        <v>0</v>
      </c>
      <c r="AJ10" s="193"/>
      <c r="AK10" s="193"/>
      <c r="AL10" s="193"/>
      <c r="AM10" s="193"/>
      <c r="AN10" s="193"/>
      <c r="AO10" s="193">
        <v>0</v>
      </c>
      <c r="AP10" s="193"/>
      <c r="AQ10" s="193"/>
      <c r="AR10" s="193"/>
      <c r="AS10" s="193"/>
      <c r="AT10" s="193"/>
      <c r="AU10" s="193"/>
      <c r="AV10" s="193">
        <f t="shared" si="1"/>
        <v>0</v>
      </c>
      <c r="AW10" s="193"/>
      <c r="AX10" s="193"/>
      <c r="AY10" s="193"/>
      <c r="AZ10" s="193"/>
      <c r="BA10" s="193"/>
      <c r="BB10" s="193"/>
      <c r="BC10" s="193"/>
      <c r="BD10" s="193">
        <v>0</v>
      </c>
      <c r="BE10" s="193"/>
      <c r="BF10" s="193"/>
      <c r="BG10" s="193"/>
      <c r="BH10" s="193"/>
      <c r="BI10" s="193"/>
      <c r="BJ10" s="193"/>
      <c r="BK10" s="193">
        <f t="shared" si="0"/>
        <v>0</v>
      </c>
      <c r="BL10" s="193"/>
      <c r="BM10" s="193"/>
      <c r="BN10" s="193"/>
      <c r="BO10" s="193"/>
      <c r="BP10" s="193"/>
      <c r="BQ10" s="194" t="s">
        <v>1</v>
      </c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1">
        <f>ROUND(2946.52/1.18,2)</f>
        <v>2497.05</v>
      </c>
      <c r="CD10" s="191"/>
      <c r="CE10" s="191"/>
      <c r="CF10" s="191"/>
      <c r="CG10" s="191"/>
      <c r="CH10" s="191">
        <f>ROUND(CC10*18%,2)</f>
        <v>449.47</v>
      </c>
      <c r="CI10" s="191"/>
      <c r="CJ10" s="191"/>
      <c r="CK10" s="191"/>
      <c r="CL10" s="191"/>
      <c r="CM10" s="192"/>
      <c r="CN10" s="192"/>
      <c r="CO10" s="192"/>
      <c r="CP10" s="192"/>
      <c r="CQ10" s="192"/>
      <c r="CR10" s="191">
        <f>CC10+CH10+CM10</f>
        <v>2946.5200000000004</v>
      </c>
      <c r="CS10" s="191"/>
      <c r="CT10" s="191"/>
      <c r="CU10" s="191"/>
      <c r="CV10" s="191"/>
      <c r="CW10" s="192">
        <v>1</v>
      </c>
      <c r="CX10" s="192"/>
      <c r="CY10" s="192"/>
      <c r="CZ10" s="192"/>
      <c r="DA10" s="192"/>
      <c r="DB10" s="191">
        <f>CC10*CW10</f>
        <v>2497.05</v>
      </c>
      <c r="DC10" s="191"/>
      <c r="DD10" s="191"/>
      <c r="DE10" s="191"/>
      <c r="DF10" s="191"/>
      <c r="DG10" s="191">
        <f>ROUND(DB10*18%,2)</f>
        <v>449.47</v>
      </c>
      <c r="DH10" s="191"/>
      <c r="DI10" s="191"/>
      <c r="DJ10" s="191"/>
      <c r="DK10" s="191"/>
      <c r="DL10" s="191">
        <f>DB10+DG10</f>
        <v>2946.5200000000004</v>
      </c>
      <c r="DM10" s="191"/>
      <c r="DN10" s="191"/>
      <c r="DO10" s="191"/>
      <c r="DP10" s="191"/>
      <c r="DQ10" s="192"/>
      <c r="DR10" s="192"/>
      <c r="DS10" s="192"/>
      <c r="DT10" s="192"/>
      <c r="DU10" s="192"/>
      <c r="DV10" s="191">
        <f>DL10+DQ10</f>
        <v>2946.5200000000004</v>
      </c>
      <c r="DW10" s="191"/>
      <c r="DX10" s="191"/>
      <c r="DY10" s="191"/>
      <c r="DZ10" s="191"/>
      <c r="EA10" s="191"/>
      <c r="EB10" s="191">
        <f t="shared" si="2"/>
        <v>2497.05</v>
      </c>
      <c r="EC10" s="191"/>
      <c r="ED10" s="191"/>
      <c r="EE10" s="191"/>
      <c r="EF10" s="191"/>
    </row>
    <row r="11" spans="1:136" s="23" customFormat="1" ht="33.75" customHeight="1">
      <c r="A11" s="195" t="s">
        <v>2</v>
      </c>
      <c r="B11" s="195"/>
      <c r="C11" s="200" t="s">
        <v>270</v>
      </c>
      <c r="D11" s="200"/>
      <c r="E11" s="200"/>
      <c r="F11" s="200"/>
      <c r="G11" s="195" t="s">
        <v>288</v>
      </c>
      <c r="H11" s="195"/>
      <c r="I11" s="195"/>
      <c r="J11" s="197" t="s">
        <v>289</v>
      </c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9"/>
      <c r="AD11" s="195"/>
      <c r="AE11" s="195"/>
      <c r="AF11" s="195"/>
      <c r="AG11" s="195"/>
      <c r="AH11" s="195"/>
      <c r="AI11" s="193">
        <f>ROUND(2560/1.18,2)</f>
        <v>2169.49</v>
      </c>
      <c r="AJ11" s="193"/>
      <c r="AK11" s="193"/>
      <c r="AL11" s="193"/>
      <c r="AM11" s="193"/>
      <c r="AN11" s="193"/>
      <c r="AO11" s="193">
        <v>1</v>
      </c>
      <c r="AP11" s="193"/>
      <c r="AQ11" s="193"/>
      <c r="AR11" s="193"/>
      <c r="AS11" s="193"/>
      <c r="AT11" s="193"/>
      <c r="AU11" s="193"/>
      <c r="AV11" s="193">
        <f>AI11*AO11</f>
        <v>2169.49</v>
      </c>
      <c r="AW11" s="193"/>
      <c r="AX11" s="193"/>
      <c r="AY11" s="193"/>
      <c r="AZ11" s="193"/>
      <c r="BA11" s="193"/>
      <c r="BB11" s="193"/>
      <c r="BC11" s="193"/>
      <c r="BD11" s="193">
        <v>1</v>
      </c>
      <c r="BE11" s="193"/>
      <c r="BF11" s="193"/>
      <c r="BG11" s="193"/>
      <c r="BH11" s="193"/>
      <c r="BI11" s="193"/>
      <c r="BJ11" s="193"/>
      <c r="BK11" s="193">
        <f t="shared" si="0"/>
        <v>2169.49</v>
      </c>
      <c r="BL11" s="193"/>
      <c r="BM11" s="193"/>
      <c r="BN11" s="193"/>
      <c r="BO11" s="193"/>
      <c r="BP11" s="193"/>
      <c r="BQ11" s="194" t="s">
        <v>2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2"/>
      <c r="CN11" s="192"/>
      <c r="CO11" s="192"/>
      <c r="CP11" s="192"/>
      <c r="CQ11" s="192"/>
      <c r="CR11" s="191"/>
      <c r="CS11" s="191"/>
      <c r="CT11" s="191"/>
      <c r="CU11" s="191"/>
      <c r="CV11" s="191"/>
      <c r="CW11" s="192"/>
      <c r="CX11" s="192"/>
      <c r="CY11" s="192"/>
      <c r="CZ11" s="192"/>
      <c r="DA11" s="192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2"/>
      <c r="DR11" s="192"/>
      <c r="DS11" s="192"/>
      <c r="DT11" s="192"/>
      <c r="DU11" s="192"/>
      <c r="DV11" s="191"/>
      <c r="DW11" s="191"/>
      <c r="DX11" s="191"/>
      <c r="DY11" s="191"/>
      <c r="DZ11" s="191"/>
      <c r="EA11" s="191"/>
      <c r="EB11" s="191">
        <f>DB11-BK11</f>
        <v>-2169.49</v>
      </c>
      <c r="EC11" s="191"/>
      <c r="ED11" s="191"/>
      <c r="EE11" s="191"/>
      <c r="EF11" s="191"/>
    </row>
    <row r="12" spans="1:136" s="23" customFormat="1" ht="33.75" customHeight="1">
      <c r="A12" s="195" t="s">
        <v>7</v>
      </c>
      <c r="B12" s="195"/>
      <c r="C12" s="200" t="s">
        <v>270</v>
      </c>
      <c r="D12" s="200"/>
      <c r="E12" s="200"/>
      <c r="F12" s="200"/>
      <c r="G12" s="195" t="s">
        <v>290</v>
      </c>
      <c r="H12" s="195"/>
      <c r="I12" s="195"/>
      <c r="J12" s="197" t="s">
        <v>291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5"/>
      <c r="AE12" s="195"/>
      <c r="AF12" s="195"/>
      <c r="AG12" s="195"/>
      <c r="AH12" s="195"/>
      <c r="AI12" s="193">
        <v>840</v>
      </c>
      <c r="AJ12" s="193"/>
      <c r="AK12" s="193"/>
      <c r="AL12" s="193"/>
      <c r="AM12" s="193"/>
      <c r="AN12" s="193"/>
      <c r="AO12" s="193">
        <v>1</v>
      </c>
      <c r="AP12" s="193"/>
      <c r="AQ12" s="193"/>
      <c r="AR12" s="193"/>
      <c r="AS12" s="193"/>
      <c r="AT12" s="193"/>
      <c r="AU12" s="193"/>
      <c r="AV12" s="193">
        <f>AI12*AO12</f>
        <v>840</v>
      </c>
      <c r="AW12" s="193"/>
      <c r="AX12" s="193"/>
      <c r="AY12" s="193"/>
      <c r="AZ12" s="193"/>
      <c r="BA12" s="193"/>
      <c r="BB12" s="193"/>
      <c r="BC12" s="193"/>
      <c r="BD12" s="193">
        <v>1</v>
      </c>
      <c r="BE12" s="193"/>
      <c r="BF12" s="193"/>
      <c r="BG12" s="193"/>
      <c r="BH12" s="193"/>
      <c r="BI12" s="193"/>
      <c r="BJ12" s="193"/>
      <c r="BK12" s="193">
        <f t="shared" si="0"/>
        <v>840</v>
      </c>
      <c r="BL12" s="193"/>
      <c r="BM12" s="193"/>
      <c r="BN12" s="193"/>
      <c r="BO12" s="193"/>
      <c r="BP12" s="193"/>
      <c r="BQ12" s="194" t="s">
        <v>7</v>
      </c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2"/>
      <c r="CN12" s="192"/>
      <c r="CO12" s="192"/>
      <c r="CP12" s="192"/>
      <c r="CQ12" s="192"/>
      <c r="CR12" s="191"/>
      <c r="CS12" s="191"/>
      <c r="CT12" s="191"/>
      <c r="CU12" s="191"/>
      <c r="CV12" s="191"/>
      <c r="CW12" s="192"/>
      <c r="CX12" s="192"/>
      <c r="CY12" s="192"/>
      <c r="CZ12" s="192"/>
      <c r="DA12" s="192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2"/>
      <c r="DR12" s="192"/>
      <c r="DS12" s="192"/>
      <c r="DT12" s="192"/>
      <c r="DU12" s="192"/>
      <c r="DV12" s="191"/>
      <c r="DW12" s="191"/>
      <c r="DX12" s="191"/>
      <c r="DY12" s="191"/>
      <c r="DZ12" s="191"/>
      <c r="EA12" s="191"/>
      <c r="EB12" s="191">
        <f>DB12-BK12</f>
        <v>-840</v>
      </c>
      <c r="EC12" s="191"/>
      <c r="ED12" s="191"/>
      <c r="EE12" s="191"/>
      <c r="EF12" s="191"/>
    </row>
    <row r="13" spans="1:136" s="23" customFormat="1" ht="33.75" customHeight="1">
      <c r="A13" s="195" t="s">
        <v>8</v>
      </c>
      <c r="B13" s="195"/>
      <c r="C13" s="196">
        <v>41652</v>
      </c>
      <c r="D13" s="196"/>
      <c r="E13" s="196"/>
      <c r="F13" s="196"/>
      <c r="G13" s="195" t="s">
        <v>295</v>
      </c>
      <c r="H13" s="195"/>
      <c r="I13" s="195"/>
      <c r="J13" s="197" t="s">
        <v>296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9"/>
      <c r="AD13" s="195"/>
      <c r="AE13" s="195"/>
      <c r="AF13" s="195"/>
      <c r="AG13" s="195"/>
      <c r="AH13" s="195"/>
      <c r="AI13" s="193">
        <v>839</v>
      </c>
      <c r="AJ13" s="193"/>
      <c r="AK13" s="193"/>
      <c r="AL13" s="193"/>
      <c r="AM13" s="193"/>
      <c r="AN13" s="193"/>
      <c r="AO13" s="193">
        <v>1</v>
      </c>
      <c r="AP13" s="193"/>
      <c r="AQ13" s="193"/>
      <c r="AR13" s="193"/>
      <c r="AS13" s="193"/>
      <c r="AT13" s="193"/>
      <c r="AU13" s="193"/>
      <c r="AV13" s="193">
        <f>AI13*AO13</f>
        <v>839</v>
      </c>
      <c r="AW13" s="193"/>
      <c r="AX13" s="193"/>
      <c r="AY13" s="193"/>
      <c r="AZ13" s="193"/>
      <c r="BA13" s="193"/>
      <c r="BB13" s="193"/>
      <c r="BC13" s="193"/>
      <c r="BD13" s="193">
        <v>1</v>
      </c>
      <c r="BE13" s="193"/>
      <c r="BF13" s="193"/>
      <c r="BG13" s="193"/>
      <c r="BH13" s="193"/>
      <c r="BI13" s="193"/>
      <c r="BJ13" s="193"/>
      <c r="BK13" s="193">
        <f t="shared" si="0"/>
        <v>839</v>
      </c>
      <c r="BL13" s="193"/>
      <c r="BM13" s="193"/>
      <c r="BN13" s="193"/>
      <c r="BO13" s="193"/>
      <c r="BP13" s="193"/>
      <c r="BQ13" s="194" t="s">
        <v>8</v>
      </c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2"/>
      <c r="CN13" s="192"/>
      <c r="CO13" s="192"/>
      <c r="CP13" s="192"/>
      <c r="CQ13" s="192"/>
      <c r="CR13" s="191"/>
      <c r="CS13" s="191"/>
      <c r="CT13" s="191"/>
      <c r="CU13" s="191"/>
      <c r="CV13" s="191"/>
      <c r="CW13" s="192"/>
      <c r="CX13" s="192"/>
      <c r="CY13" s="192"/>
      <c r="CZ13" s="192"/>
      <c r="DA13" s="192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2"/>
      <c r="DR13" s="192"/>
      <c r="DS13" s="192"/>
      <c r="DT13" s="192"/>
      <c r="DU13" s="192"/>
      <c r="DV13" s="191"/>
      <c r="DW13" s="191"/>
      <c r="DX13" s="191"/>
      <c r="DY13" s="191"/>
      <c r="DZ13" s="191"/>
      <c r="EA13" s="191"/>
      <c r="EB13" s="191">
        <f>DB13-BK13</f>
        <v>-839</v>
      </c>
      <c r="EC13" s="191"/>
      <c r="ED13" s="191"/>
      <c r="EE13" s="191"/>
      <c r="EF13" s="191"/>
    </row>
    <row r="14" spans="1:136" s="23" customFormat="1" ht="33.75" customHeight="1">
      <c r="A14" s="195" t="s">
        <v>9</v>
      </c>
      <c r="B14" s="195"/>
      <c r="C14" s="196">
        <v>41653</v>
      </c>
      <c r="D14" s="196"/>
      <c r="E14" s="196"/>
      <c r="F14" s="196"/>
      <c r="G14" s="195" t="s">
        <v>36</v>
      </c>
      <c r="H14" s="195"/>
      <c r="I14" s="195"/>
      <c r="J14" s="197" t="s">
        <v>277</v>
      </c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195"/>
      <c r="AE14" s="195"/>
      <c r="AF14" s="195"/>
      <c r="AG14" s="195"/>
      <c r="AH14" s="195"/>
      <c r="AI14" s="193">
        <v>0</v>
      </c>
      <c r="AJ14" s="193"/>
      <c r="AK14" s="193"/>
      <c r="AL14" s="193"/>
      <c r="AM14" s="193"/>
      <c r="AN14" s="193"/>
      <c r="AO14" s="193">
        <v>0</v>
      </c>
      <c r="AP14" s="193"/>
      <c r="AQ14" s="193"/>
      <c r="AR14" s="193"/>
      <c r="AS14" s="193"/>
      <c r="AT14" s="193"/>
      <c r="AU14" s="193"/>
      <c r="AV14" s="193">
        <f t="shared" si="1"/>
        <v>0</v>
      </c>
      <c r="AW14" s="193"/>
      <c r="AX14" s="193"/>
      <c r="AY14" s="193"/>
      <c r="AZ14" s="193"/>
      <c r="BA14" s="193"/>
      <c r="BB14" s="193"/>
      <c r="BC14" s="193"/>
      <c r="BD14" s="193">
        <v>0</v>
      </c>
      <c r="BE14" s="193"/>
      <c r="BF14" s="193"/>
      <c r="BG14" s="193"/>
      <c r="BH14" s="193"/>
      <c r="BI14" s="193"/>
      <c r="BJ14" s="193"/>
      <c r="BK14" s="193">
        <f t="shared" si="0"/>
        <v>0</v>
      </c>
      <c r="BL14" s="193"/>
      <c r="BM14" s="193"/>
      <c r="BN14" s="193"/>
      <c r="BO14" s="193"/>
      <c r="BP14" s="193"/>
      <c r="BQ14" s="194" t="s">
        <v>9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1">
        <f>ROUND(28700/1.18,2)</f>
        <v>24322.03</v>
      </c>
      <c r="CD14" s="191"/>
      <c r="CE14" s="191"/>
      <c r="CF14" s="191"/>
      <c r="CG14" s="191"/>
      <c r="CH14" s="191">
        <f>ROUND(CC14*18%,2)</f>
        <v>4377.97</v>
      </c>
      <c r="CI14" s="191"/>
      <c r="CJ14" s="191"/>
      <c r="CK14" s="191"/>
      <c r="CL14" s="191"/>
      <c r="CM14" s="192"/>
      <c r="CN14" s="192"/>
      <c r="CO14" s="192"/>
      <c r="CP14" s="192"/>
      <c r="CQ14" s="192"/>
      <c r="CR14" s="191">
        <f>CC14+CH14+CM14</f>
        <v>28700</v>
      </c>
      <c r="CS14" s="191"/>
      <c r="CT14" s="191"/>
      <c r="CU14" s="191"/>
      <c r="CV14" s="191"/>
      <c r="CW14" s="192">
        <v>1</v>
      </c>
      <c r="CX14" s="192"/>
      <c r="CY14" s="192"/>
      <c r="CZ14" s="192"/>
      <c r="DA14" s="192"/>
      <c r="DB14" s="191">
        <f>CC14*CW14</f>
        <v>24322.03</v>
      </c>
      <c r="DC14" s="191"/>
      <c r="DD14" s="191"/>
      <c r="DE14" s="191"/>
      <c r="DF14" s="191"/>
      <c r="DG14" s="191">
        <f>ROUND(DB14*18%,2)</f>
        <v>4377.97</v>
      </c>
      <c r="DH14" s="191"/>
      <c r="DI14" s="191"/>
      <c r="DJ14" s="191"/>
      <c r="DK14" s="191"/>
      <c r="DL14" s="191">
        <f>DB14+DG14</f>
        <v>28700</v>
      </c>
      <c r="DM14" s="191"/>
      <c r="DN14" s="191"/>
      <c r="DO14" s="191"/>
      <c r="DP14" s="191"/>
      <c r="DQ14" s="192"/>
      <c r="DR14" s="192"/>
      <c r="DS14" s="192"/>
      <c r="DT14" s="192"/>
      <c r="DU14" s="192"/>
      <c r="DV14" s="191">
        <f>DL14+DQ14</f>
        <v>28700</v>
      </c>
      <c r="DW14" s="191"/>
      <c r="DX14" s="191"/>
      <c r="DY14" s="191"/>
      <c r="DZ14" s="191"/>
      <c r="EA14" s="191"/>
      <c r="EB14" s="191">
        <f t="shared" si="2"/>
        <v>24322.03</v>
      </c>
      <c r="EC14" s="191"/>
      <c r="ED14" s="191"/>
      <c r="EE14" s="191"/>
      <c r="EF14" s="191"/>
    </row>
    <row r="15" spans="1:136" s="23" customFormat="1" ht="33.75" customHeight="1">
      <c r="A15" s="195" t="s">
        <v>10</v>
      </c>
      <c r="B15" s="195"/>
      <c r="C15" s="196">
        <v>41653</v>
      </c>
      <c r="D15" s="196"/>
      <c r="E15" s="196"/>
      <c r="F15" s="196"/>
      <c r="G15" s="195" t="s">
        <v>299</v>
      </c>
      <c r="H15" s="195"/>
      <c r="I15" s="195"/>
      <c r="J15" s="197" t="s">
        <v>300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5"/>
      <c r="AE15" s="195"/>
      <c r="AF15" s="195"/>
      <c r="AG15" s="195"/>
      <c r="AH15" s="195"/>
      <c r="AI15" s="193">
        <v>1588.98</v>
      </c>
      <c r="AJ15" s="193"/>
      <c r="AK15" s="193"/>
      <c r="AL15" s="193"/>
      <c r="AM15" s="193"/>
      <c r="AN15" s="193"/>
      <c r="AO15" s="193">
        <v>1</v>
      </c>
      <c r="AP15" s="193"/>
      <c r="AQ15" s="193"/>
      <c r="AR15" s="193"/>
      <c r="AS15" s="193"/>
      <c r="AT15" s="193"/>
      <c r="AU15" s="193"/>
      <c r="AV15" s="193">
        <f t="shared" si="1"/>
        <v>1588.98</v>
      </c>
      <c r="AW15" s="193"/>
      <c r="AX15" s="193"/>
      <c r="AY15" s="193"/>
      <c r="AZ15" s="193"/>
      <c r="BA15" s="193"/>
      <c r="BB15" s="193"/>
      <c r="BC15" s="193"/>
      <c r="BD15" s="193">
        <v>1</v>
      </c>
      <c r="BE15" s="193"/>
      <c r="BF15" s="193"/>
      <c r="BG15" s="193"/>
      <c r="BH15" s="193"/>
      <c r="BI15" s="193"/>
      <c r="BJ15" s="193"/>
      <c r="BK15" s="193">
        <f t="shared" si="0"/>
        <v>1588.98</v>
      </c>
      <c r="BL15" s="193"/>
      <c r="BM15" s="193"/>
      <c r="BN15" s="193"/>
      <c r="BO15" s="193"/>
      <c r="BP15" s="193"/>
      <c r="BQ15" s="194" t="s">
        <v>10</v>
      </c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2"/>
      <c r="CN15" s="192"/>
      <c r="CO15" s="192"/>
      <c r="CP15" s="192"/>
      <c r="CQ15" s="192"/>
      <c r="CR15" s="191"/>
      <c r="CS15" s="191"/>
      <c r="CT15" s="191"/>
      <c r="CU15" s="191"/>
      <c r="CV15" s="191"/>
      <c r="CW15" s="192"/>
      <c r="CX15" s="192"/>
      <c r="CY15" s="192"/>
      <c r="CZ15" s="192"/>
      <c r="DA15" s="192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2"/>
      <c r="DR15" s="192"/>
      <c r="DS15" s="192"/>
      <c r="DT15" s="192"/>
      <c r="DU15" s="192"/>
      <c r="DV15" s="191"/>
      <c r="DW15" s="191"/>
      <c r="DX15" s="191"/>
      <c r="DY15" s="191"/>
      <c r="DZ15" s="191"/>
      <c r="EA15" s="191"/>
      <c r="EB15" s="191">
        <f t="shared" si="2"/>
        <v>-1588.98</v>
      </c>
      <c r="EC15" s="191"/>
      <c r="ED15" s="191"/>
      <c r="EE15" s="191"/>
      <c r="EF15" s="191"/>
    </row>
    <row r="16" spans="1:136" s="23" customFormat="1" ht="33.75" customHeight="1">
      <c r="A16" s="195" t="s">
        <v>11</v>
      </c>
      <c r="B16" s="195"/>
      <c r="C16" s="196">
        <v>41654</v>
      </c>
      <c r="D16" s="196"/>
      <c r="E16" s="196"/>
      <c r="F16" s="196"/>
      <c r="G16" s="195" t="s">
        <v>303</v>
      </c>
      <c r="H16" s="195"/>
      <c r="I16" s="195"/>
      <c r="J16" s="197" t="s">
        <v>304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95"/>
      <c r="AE16" s="195"/>
      <c r="AF16" s="195"/>
      <c r="AG16" s="195"/>
      <c r="AH16" s="195"/>
      <c r="AI16" s="193">
        <v>6822.03</v>
      </c>
      <c r="AJ16" s="193"/>
      <c r="AK16" s="193"/>
      <c r="AL16" s="193"/>
      <c r="AM16" s="193"/>
      <c r="AN16" s="193"/>
      <c r="AO16" s="193">
        <v>1</v>
      </c>
      <c r="AP16" s="193"/>
      <c r="AQ16" s="193"/>
      <c r="AR16" s="193"/>
      <c r="AS16" s="193"/>
      <c r="AT16" s="193"/>
      <c r="AU16" s="193"/>
      <c r="AV16" s="193">
        <f>AI16*AO16</f>
        <v>6822.03</v>
      </c>
      <c r="AW16" s="193"/>
      <c r="AX16" s="193"/>
      <c r="AY16" s="193"/>
      <c r="AZ16" s="193"/>
      <c r="BA16" s="193"/>
      <c r="BB16" s="193"/>
      <c r="BC16" s="193"/>
      <c r="BD16" s="193">
        <v>1</v>
      </c>
      <c r="BE16" s="193"/>
      <c r="BF16" s="193"/>
      <c r="BG16" s="193"/>
      <c r="BH16" s="193"/>
      <c r="BI16" s="193"/>
      <c r="BJ16" s="193"/>
      <c r="BK16" s="193">
        <f t="shared" si="0"/>
        <v>6822.03</v>
      </c>
      <c r="BL16" s="193"/>
      <c r="BM16" s="193"/>
      <c r="BN16" s="193"/>
      <c r="BO16" s="193"/>
      <c r="BP16" s="193"/>
      <c r="BQ16" s="194" t="s">
        <v>11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2"/>
      <c r="CN16" s="192"/>
      <c r="CO16" s="192"/>
      <c r="CP16" s="192"/>
      <c r="CQ16" s="192"/>
      <c r="CR16" s="191"/>
      <c r="CS16" s="191"/>
      <c r="CT16" s="191"/>
      <c r="CU16" s="191"/>
      <c r="CV16" s="191"/>
      <c r="CW16" s="192"/>
      <c r="CX16" s="192"/>
      <c r="CY16" s="192"/>
      <c r="CZ16" s="192"/>
      <c r="DA16" s="192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2"/>
      <c r="DR16" s="192"/>
      <c r="DS16" s="192"/>
      <c r="DT16" s="192"/>
      <c r="DU16" s="192"/>
      <c r="DV16" s="191"/>
      <c r="DW16" s="191"/>
      <c r="DX16" s="191"/>
      <c r="DY16" s="191"/>
      <c r="DZ16" s="191"/>
      <c r="EA16" s="191"/>
      <c r="EB16" s="191">
        <f>DB16-BK16</f>
        <v>-6822.03</v>
      </c>
      <c r="EC16" s="191"/>
      <c r="ED16" s="191"/>
      <c r="EE16" s="191"/>
      <c r="EF16" s="191"/>
    </row>
    <row r="17" spans="1:136" s="23" customFormat="1" ht="33.75" customHeight="1">
      <c r="A17" s="195" t="s">
        <v>12</v>
      </c>
      <c r="B17" s="195"/>
      <c r="C17" s="196">
        <v>41654</v>
      </c>
      <c r="D17" s="196"/>
      <c r="E17" s="196"/>
      <c r="F17" s="196"/>
      <c r="G17" s="195" t="s">
        <v>305</v>
      </c>
      <c r="H17" s="195"/>
      <c r="I17" s="195"/>
      <c r="J17" s="197" t="s">
        <v>343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9"/>
      <c r="AD17" s="195"/>
      <c r="AE17" s="195"/>
      <c r="AF17" s="195"/>
      <c r="AG17" s="195"/>
      <c r="AH17" s="195"/>
      <c r="AI17" s="193">
        <v>4543.22</v>
      </c>
      <c r="AJ17" s="193"/>
      <c r="AK17" s="193"/>
      <c r="AL17" s="193"/>
      <c r="AM17" s="193"/>
      <c r="AN17" s="193"/>
      <c r="AO17" s="193">
        <v>1</v>
      </c>
      <c r="AP17" s="193"/>
      <c r="AQ17" s="193"/>
      <c r="AR17" s="193"/>
      <c r="AS17" s="193"/>
      <c r="AT17" s="193"/>
      <c r="AU17" s="193"/>
      <c r="AV17" s="193">
        <f>AI17*AO17</f>
        <v>4543.22</v>
      </c>
      <c r="AW17" s="193"/>
      <c r="AX17" s="193"/>
      <c r="AY17" s="193"/>
      <c r="AZ17" s="193"/>
      <c r="BA17" s="193"/>
      <c r="BB17" s="193"/>
      <c r="BC17" s="193"/>
      <c r="BD17" s="193">
        <v>1</v>
      </c>
      <c r="BE17" s="193"/>
      <c r="BF17" s="193"/>
      <c r="BG17" s="193"/>
      <c r="BH17" s="193"/>
      <c r="BI17" s="193"/>
      <c r="BJ17" s="193"/>
      <c r="BK17" s="193">
        <f t="shared" si="0"/>
        <v>4543.22</v>
      </c>
      <c r="BL17" s="193"/>
      <c r="BM17" s="193"/>
      <c r="BN17" s="193"/>
      <c r="BO17" s="193"/>
      <c r="BP17" s="193"/>
      <c r="BQ17" s="194" t="s">
        <v>12</v>
      </c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2"/>
      <c r="CN17" s="192"/>
      <c r="CO17" s="192"/>
      <c r="CP17" s="192"/>
      <c r="CQ17" s="192"/>
      <c r="CR17" s="191"/>
      <c r="CS17" s="191"/>
      <c r="CT17" s="191"/>
      <c r="CU17" s="191"/>
      <c r="CV17" s="191"/>
      <c r="CW17" s="192"/>
      <c r="CX17" s="192"/>
      <c r="CY17" s="192"/>
      <c r="CZ17" s="192"/>
      <c r="DA17" s="192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2"/>
      <c r="DR17" s="192"/>
      <c r="DS17" s="192"/>
      <c r="DT17" s="192"/>
      <c r="DU17" s="192"/>
      <c r="DV17" s="191"/>
      <c r="DW17" s="191"/>
      <c r="DX17" s="191"/>
      <c r="DY17" s="191"/>
      <c r="DZ17" s="191"/>
      <c r="EA17" s="191"/>
      <c r="EB17" s="191">
        <f>DB17-BK17</f>
        <v>-4543.22</v>
      </c>
      <c r="EC17" s="191"/>
      <c r="ED17" s="191"/>
      <c r="EE17" s="191"/>
      <c r="EF17" s="191"/>
    </row>
    <row r="18" spans="1:136" s="23" customFormat="1" ht="33.75" customHeight="1">
      <c r="A18" s="195" t="s">
        <v>13</v>
      </c>
      <c r="B18" s="195"/>
      <c r="C18" s="196">
        <v>41654</v>
      </c>
      <c r="D18" s="196"/>
      <c r="E18" s="196"/>
      <c r="F18" s="196"/>
      <c r="G18" s="195" t="s">
        <v>306</v>
      </c>
      <c r="H18" s="195"/>
      <c r="I18" s="195"/>
      <c r="J18" s="197" t="s">
        <v>307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9"/>
      <c r="AD18" s="195"/>
      <c r="AE18" s="195"/>
      <c r="AF18" s="195"/>
      <c r="AG18" s="195"/>
      <c r="AH18" s="195"/>
      <c r="AI18" s="193">
        <v>813.56</v>
      </c>
      <c r="AJ18" s="193"/>
      <c r="AK18" s="193"/>
      <c r="AL18" s="193"/>
      <c r="AM18" s="193"/>
      <c r="AN18" s="193"/>
      <c r="AO18" s="193">
        <v>1</v>
      </c>
      <c r="AP18" s="193"/>
      <c r="AQ18" s="193"/>
      <c r="AR18" s="193"/>
      <c r="AS18" s="193"/>
      <c r="AT18" s="193"/>
      <c r="AU18" s="193"/>
      <c r="AV18" s="193">
        <f>AI18*AO18</f>
        <v>813.56</v>
      </c>
      <c r="AW18" s="193"/>
      <c r="AX18" s="193"/>
      <c r="AY18" s="193"/>
      <c r="AZ18" s="193"/>
      <c r="BA18" s="193"/>
      <c r="BB18" s="193"/>
      <c r="BC18" s="193"/>
      <c r="BD18" s="193">
        <v>1</v>
      </c>
      <c r="BE18" s="193"/>
      <c r="BF18" s="193"/>
      <c r="BG18" s="193"/>
      <c r="BH18" s="193"/>
      <c r="BI18" s="193"/>
      <c r="BJ18" s="193"/>
      <c r="BK18" s="193">
        <f t="shared" si="0"/>
        <v>813.56</v>
      </c>
      <c r="BL18" s="193"/>
      <c r="BM18" s="193"/>
      <c r="BN18" s="193"/>
      <c r="BO18" s="193"/>
      <c r="BP18" s="193"/>
      <c r="BQ18" s="194" t="s">
        <v>13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2"/>
      <c r="CN18" s="192"/>
      <c r="CO18" s="192"/>
      <c r="CP18" s="192"/>
      <c r="CQ18" s="192"/>
      <c r="CR18" s="191"/>
      <c r="CS18" s="191"/>
      <c r="CT18" s="191"/>
      <c r="CU18" s="191"/>
      <c r="CV18" s="191"/>
      <c r="CW18" s="192"/>
      <c r="CX18" s="192"/>
      <c r="CY18" s="192"/>
      <c r="CZ18" s="192"/>
      <c r="DA18" s="192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2"/>
      <c r="DR18" s="192"/>
      <c r="DS18" s="192"/>
      <c r="DT18" s="192"/>
      <c r="DU18" s="192"/>
      <c r="DV18" s="191"/>
      <c r="DW18" s="191"/>
      <c r="DX18" s="191"/>
      <c r="DY18" s="191"/>
      <c r="DZ18" s="191"/>
      <c r="EA18" s="191"/>
      <c r="EB18" s="191">
        <f>DB18-BK18</f>
        <v>-813.56</v>
      </c>
      <c r="EC18" s="191"/>
      <c r="ED18" s="191"/>
      <c r="EE18" s="191"/>
      <c r="EF18" s="191"/>
    </row>
    <row r="19" spans="1:136" s="23" customFormat="1" ht="33.75" customHeight="1">
      <c r="A19" s="195" t="s">
        <v>14</v>
      </c>
      <c r="B19" s="195"/>
      <c r="C19" s="196">
        <v>41655</v>
      </c>
      <c r="D19" s="196"/>
      <c r="E19" s="196"/>
      <c r="F19" s="196"/>
      <c r="G19" s="195" t="s">
        <v>275</v>
      </c>
      <c r="H19" s="195"/>
      <c r="I19" s="195"/>
      <c r="J19" s="197" t="s">
        <v>276</v>
      </c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  <c r="AD19" s="195"/>
      <c r="AE19" s="195"/>
      <c r="AF19" s="195"/>
      <c r="AG19" s="195"/>
      <c r="AH19" s="195"/>
      <c r="AI19" s="193">
        <v>0</v>
      </c>
      <c r="AJ19" s="193"/>
      <c r="AK19" s="193"/>
      <c r="AL19" s="193"/>
      <c r="AM19" s="193"/>
      <c r="AN19" s="193"/>
      <c r="AO19" s="193">
        <v>0</v>
      </c>
      <c r="AP19" s="193"/>
      <c r="AQ19" s="193"/>
      <c r="AR19" s="193"/>
      <c r="AS19" s="193"/>
      <c r="AT19" s="193"/>
      <c r="AU19" s="193"/>
      <c r="AV19" s="193">
        <f t="shared" si="1"/>
        <v>0</v>
      </c>
      <c r="AW19" s="193"/>
      <c r="AX19" s="193"/>
      <c r="AY19" s="193"/>
      <c r="AZ19" s="193"/>
      <c r="BA19" s="193"/>
      <c r="BB19" s="193"/>
      <c r="BC19" s="193"/>
      <c r="BD19" s="193">
        <v>0</v>
      </c>
      <c r="BE19" s="193"/>
      <c r="BF19" s="193"/>
      <c r="BG19" s="193"/>
      <c r="BH19" s="193"/>
      <c r="BI19" s="193"/>
      <c r="BJ19" s="193"/>
      <c r="BK19" s="193">
        <f t="shared" si="0"/>
        <v>0</v>
      </c>
      <c r="BL19" s="193"/>
      <c r="BM19" s="193"/>
      <c r="BN19" s="193"/>
      <c r="BO19" s="193"/>
      <c r="BP19" s="193"/>
      <c r="BQ19" s="194" t="s">
        <v>14</v>
      </c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1">
        <f>ROUND(8576/1.18,2)</f>
        <v>7267.8</v>
      </c>
      <c r="CD19" s="191"/>
      <c r="CE19" s="191"/>
      <c r="CF19" s="191"/>
      <c r="CG19" s="191"/>
      <c r="CH19" s="191">
        <f>ROUND(CC19*18%,2)</f>
        <v>1308.2</v>
      </c>
      <c r="CI19" s="191"/>
      <c r="CJ19" s="191"/>
      <c r="CK19" s="191"/>
      <c r="CL19" s="191"/>
      <c r="CM19" s="192"/>
      <c r="CN19" s="192"/>
      <c r="CO19" s="192"/>
      <c r="CP19" s="192"/>
      <c r="CQ19" s="192"/>
      <c r="CR19" s="191">
        <f>CC19+CH19+CM19</f>
        <v>8576</v>
      </c>
      <c r="CS19" s="191"/>
      <c r="CT19" s="191"/>
      <c r="CU19" s="191"/>
      <c r="CV19" s="191"/>
      <c r="CW19" s="192">
        <v>1</v>
      </c>
      <c r="CX19" s="192"/>
      <c r="CY19" s="192"/>
      <c r="CZ19" s="192"/>
      <c r="DA19" s="192"/>
      <c r="DB19" s="191">
        <f>CC19*CW19</f>
        <v>7267.8</v>
      </c>
      <c r="DC19" s="191"/>
      <c r="DD19" s="191"/>
      <c r="DE19" s="191"/>
      <c r="DF19" s="191"/>
      <c r="DG19" s="191">
        <f>ROUND(DB19*18%,2)</f>
        <v>1308.2</v>
      </c>
      <c r="DH19" s="191"/>
      <c r="DI19" s="191"/>
      <c r="DJ19" s="191"/>
      <c r="DK19" s="191"/>
      <c r="DL19" s="191">
        <f>DB19+DG19</f>
        <v>8576</v>
      </c>
      <c r="DM19" s="191"/>
      <c r="DN19" s="191"/>
      <c r="DO19" s="191"/>
      <c r="DP19" s="191"/>
      <c r="DQ19" s="192"/>
      <c r="DR19" s="192"/>
      <c r="DS19" s="192"/>
      <c r="DT19" s="192"/>
      <c r="DU19" s="192"/>
      <c r="DV19" s="191">
        <f>DL19+DQ19</f>
        <v>8576</v>
      </c>
      <c r="DW19" s="191"/>
      <c r="DX19" s="191"/>
      <c r="DY19" s="191"/>
      <c r="DZ19" s="191"/>
      <c r="EA19" s="191"/>
      <c r="EB19" s="191">
        <f t="shared" si="2"/>
        <v>7267.8</v>
      </c>
      <c r="EC19" s="191"/>
      <c r="ED19" s="191"/>
      <c r="EE19" s="191"/>
      <c r="EF19" s="191"/>
    </row>
    <row r="20" spans="1:136" s="23" customFormat="1" ht="33.75" customHeight="1">
      <c r="A20" s="195" t="s">
        <v>15</v>
      </c>
      <c r="B20" s="195"/>
      <c r="C20" s="196">
        <v>41655</v>
      </c>
      <c r="D20" s="196"/>
      <c r="E20" s="196"/>
      <c r="F20" s="196"/>
      <c r="G20" s="195" t="s">
        <v>308</v>
      </c>
      <c r="H20" s="195"/>
      <c r="I20" s="195"/>
      <c r="J20" s="197" t="s">
        <v>309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195"/>
      <c r="AE20" s="195"/>
      <c r="AF20" s="195"/>
      <c r="AG20" s="195"/>
      <c r="AH20" s="195"/>
      <c r="AI20" s="193">
        <v>6097.2</v>
      </c>
      <c r="AJ20" s="193"/>
      <c r="AK20" s="193"/>
      <c r="AL20" s="193"/>
      <c r="AM20" s="193"/>
      <c r="AN20" s="193"/>
      <c r="AO20" s="193">
        <v>1</v>
      </c>
      <c r="AP20" s="193"/>
      <c r="AQ20" s="193"/>
      <c r="AR20" s="193"/>
      <c r="AS20" s="193"/>
      <c r="AT20" s="193"/>
      <c r="AU20" s="193"/>
      <c r="AV20" s="193">
        <f t="shared" si="1"/>
        <v>6097.2</v>
      </c>
      <c r="AW20" s="193"/>
      <c r="AX20" s="193"/>
      <c r="AY20" s="193"/>
      <c r="AZ20" s="193"/>
      <c r="BA20" s="193"/>
      <c r="BB20" s="193"/>
      <c r="BC20" s="193"/>
      <c r="BD20" s="193">
        <v>1</v>
      </c>
      <c r="BE20" s="193"/>
      <c r="BF20" s="193"/>
      <c r="BG20" s="193"/>
      <c r="BH20" s="193"/>
      <c r="BI20" s="193"/>
      <c r="BJ20" s="193"/>
      <c r="BK20" s="193">
        <f t="shared" si="0"/>
        <v>6097.2</v>
      </c>
      <c r="BL20" s="193"/>
      <c r="BM20" s="193"/>
      <c r="BN20" s="193"/>
      <c r="BO20" s="193"/>
      <c r="BP20" s="193"/>
      <c r="BQ20" s="194" t="s">
        <v>15</v>
      </c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2"/>
      <c r="CN20" s="192"/>
      <c r="CO20" s="192"/>
      <c r="CP20" s="192"/>
      <c r="CQ20" s="192"/>
      <c r="CR20" s="191"/>
      <c r="CS20" s="191"/>
      <c r="CT20" s="191"/>
      <c r="CU20" s="191"/>
      <c r="CV20" s="191"/>
      <c r="CW20" s="192"/>
      <c r="CX20" s="192"/>
      <c r="CY20" s="192"/>
      <c r="CZ20" s="192"/>
      <c r="DA20" s="192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2"/>
      <c r="DR20" s="192"/>
      <c r="DS20" s="192"/>
      <c r="DT20" s="192"/>
      <c r="DU20" s="192"/>
      <c r="DV20" s="191"/>
      <c r="DW20" s="191"/>
      <c r="DX20" s="191"/>
      <c r="DY20" s="191"/>
      <c r="DZ20" s="191"/>
      <c r="EA20" s="191"/>
      <c r="EB20" s="191">
        <f t="shared" si="2"/>
        <v>-6097.2</v>
      </c>
      <c r="EC20" s="191"/>
      <c r="ED20" s="191"/>
      <c r="EE20" s="191"/>
      <c r="EF20" s="191"/>
    </row>
    <row r="21" spans="1:136" s="23" customFormat="1" ht="33.75" customHeight="1">
      <c r="A21" s="195" t="s">
        <v>16</v>
      </c>
      <c r="B21" s="195"/>
      <c r="C21" s="196">
        <v>41655</v>
      </c>
      <c r="D21" s="196"/>
      <c r="E21" s="196"/>
      <c r="F21" s="196"/>
      <c r="G21" s="195" t="s">
        <v>310</v>
      </c>
      <c r="H21" s="195"/>
      <c r="I21" s="195"/>
      <c r="J21" s="197" t="s">
        <v>311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9"/>
      <c r="AD21" s="195"/>
      <c r="AE21" s="195"/>
      <c r="AF21" s="195"/>
      <c r="AG21" s="195"/>
      <c r="AH21" s="195"/>
      <c r="AI21" s="193">
        <v>1898</v>
      </c>
      <c r="AJ21" s="193"/>
      <c r="AK21" s="193"/>
      <c r="AL21" s="193"/>
      <c r="AM21" s="193"/>
      <c r="AN21" s="193"/>
      <c r="AO21" s="193">
        <v>1</v>
      </c>
      <c r="AP21" s="193"/>
      <c r="AQ21" s="193"/>
      <c r="AR21" s="193"/>
      <c r="AS21" s="193"/>
      <c r="AT21" s="193"/>
      <c r="AU21" s="193"/>
      <c r="AV21" s="193">
        <f>AI21*AO21</f>
        <v>1898</v>
      </c>
      <c r="AW21" s="193"/>
      <c r="AX21" s="193"/>
      <c r="AY21" s="193"/>
      <c r="AZ21" s="193"/>
      <c r="BA21" s="193"/>
      <c r="BB21" s="193"/>
      <c r="BC21" s="193"/>
      <c r="BD21" s="193">
        <v>1</v>
      </c>
      <c r="BE21" s="193"/>
      <c r="BF21" s="193"/>
      <c r="BG21" s="193"/>
      <c r="BH21" s="193"/>
      <c r="BI21" s="193"/>
      <c r="BJ21" s="193"/>
      <c r="BK21" s="193">
        <f t="shared" si="0"/>
        <v>1898</v>
      </c>
      <c r="BL21" s="193"/>
      <c r="BM21" s="193"/>
      <c r="BN21" s="193"/>
      <c r="BO21" s="193"/>
      <c r="BP21" s="193"/>
      <c r="BQ21" s="194" t="s">
        <v>16</v>
      </c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2"/>
      <c r="CN21" s="192"/>
      <c r="CO21" s="192"/>
      <c r="CP21" s="192"/>
      <c r="CQ21" s="192"/>
      <c r="CR21" s="191"/>
      <c r="CS21" s="191"/>
      <c r="CT21" s="191"/>
      <c r="CU21" s="191"/>
      <c r="CV21" s="191"/>
      <c r="CW21" s="192"/>
      <c r="CX21" s="192"/>
      <c r="CY21" s="192"/>
      <c r="CZ21" s="192"/>
      <c r="DA21" s="192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2"/>
      <c r="DR21" s="192"/>
      <c r="DS21" s="192"/>
      <c r="DT21" s="192"/>
      <c r="DU21" s="192"/>
      <c r="DV21" s="191"/>
      <c r="DW21" s="191"/>
      <c r="DX21" s="191"/>
      <c r="DY21" s="191"/>
      <c r="DZ21" s="191"/>
      <c r="EA21" s="191"/>
      <c r="EB21" s="191">
        <f>DB21-BK21</f>
        <v>-1898</v>
      </c>
      <c r="EC21" s="191"/>
      <c r="ED21" s="191"/>
      <c r="EE21" s="191"/>
      <c r="EF21" s="191"/>
    </row>
    <row r="22" spans="1:136" s="23" customFormat="1" ht="33.75" customHeight="1">
      <c r="A22" s="195" t="s">
        <v>17</v>
      </c>
      <c r="B22" s="195"/>
      <c r="C22" s="196">
        <v>41656</v>
      </c>
      <c r="D22" s="196"/>
      <c r="E22" s="196"/>
      <c r="F22" s="196"/>
      <c r="G22" s="195" t="s">
        <v>278</v>
      </c>
      <c r="H22" s="195"/>
      <c r="I22" s="195"/>
      <c r="J22" s="197" t="s">
        <v>279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  <c r="AD22" s="195"/>
      <c r="AE22" s="195"/>
      <c r="AF22" s="195"/>
      <c r="AG22" s="195"/>
      <c r="AH22" s="195"/>
      <c r="AI22" s="193">
        <v>0</v>
      </c>
      <c r="AJ22" s="193"/>
      <c r="AK22" s="193"/>
      <c r="AL22" s="193"/>
      <c r="AM22" s="193"/>
      <c r="AN22" s="193"/>
      <c r="AO22" s="193">
        <v>0</v>
      </c>
      <c r="AP22" s="193"/>
      <c r="AQ22" s="193"/>
      <c r="AR22" s="193"/>
      <c r="AS22" s="193"/>
      <c r="AT22" s="193"/>
      <c r="AU22" s="193"/>
      <c r="AV22" s="193">
        <f t="shared" si="1"/>
        <v>0</v>
      </c>
      <c r="AW22" s="193"/>
      <c r="AX22" s="193"/>
      <c r="AY22" s="193"/>
      <c r="AZ22" s="193"/>
      <c r="BA22" s="193"/>
      <c r="BB22" s="193"/>
      <c r="BC22" s="193"/>
      <c r="BD22" s="193">
        <v>0</v>
      </c>
      <c r="BE22" s="193"/>
      <c r="BF22" s="193"/>
      <c r="BG22" s="193"/>
      <c r="BH22" s="193"/>
      <c r="BI22" s="193"/>
      <c r="BJ22" s="193"/>
      <c r="BK22" s="193">
        <f t="shared" si="0"/>
        <v>0</v>
      </c>
      <c r="BL22" s="193"/>
      <c r="BM22" s="193"/>
      <c r="BN22" s="193"/>
      <c r="BO22" s="193"/>
      <c r="BP22" s="193"/>
      <c r="BQ22" s="194" t="s">
        <v>17</v>
      </c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1">
        <f>ROUND(20700/1.18,2)</f>
        <v>17542.37</v>
      </c>
      <c r="CD22" s="191"/>
      <c r="CE22" s="191"/>
      <c r="CF22" s="191"/>
      <c r="CG22" s="191"/>
      <c r="CH22" s="191">
        <f>ROUND(CC22*18%,2)</f>
        <v>3157.63</v>
      </c>
      <c r="CI22" s="191"/>
      <c r="CJ22" s="191"/>
      <c r="CK22" s="191"/>
      <c r="CL22" s="191"/>
      <c r="CM22" s="192"/>
      <c r="CN22" s="192"/>
      <c r="CO22" s="192"/>
      <c r="CP22" s="192"/>
      <c r="CQ22" s="192"/>
      <c r="CR22" s="191">
        <f>CC22+CH22+CM22</f>
        <v>20700</v>
      </c>
      <c r="CS22" s="191"/>
      <c r="CT22" s="191"/>
      <c r="CU22" s="191"/>
      <c r="CV22" s="191"/>
      <c r="CW22" s="192">
        <v>1</v>
      </c>
      <c r="CX22" s="192"/>
      <c r="CY22" s="192"/>
      <c r="CZ22" s="192"/>
      <c r="DA22" s="192"/>
      <c r="DB22" s="191">
        <f>CC22*CW22</f>
        <v>17542.37</v>
      </c>
      <c r="DC22" s="191"/>
      <c r="DD22" s="191"/>
      <c r="DE22" s="191"/>
      <c r="DF22" s="191"/>
      <c r="DG22" s="191">
        <f>ROUND(DB22*18%,2)</f>
        <v>3157.63</v>
      </c>
      <c r="DH22" s="191"/>
      <c r="DI22" s="191"/>
      <c r="DJ22" s="191"/>
      <c r="DK22" s="191"/>
      <c r="DL22" s="191">
        <f>DB22+DG22</f>
        <v>20700</v>
      </c>
      <c r="DM22" s="191"/>
      <c r="DN22" s="191"/>
      <c r="DO22" s="191"/>
      <c r="DP22" s="191"/>
      <c r="DQ22" s="192"/>
      <c r="DR22" s="192"/>
      <c r="DS22" s="192"/>
      <c r="DT22" s="192"/>
      <c r="DU22" s="192"/>
      <c r="DV22" s="191">
        <f>DL22+DQ22</f>
        <v>20700</v>
      </c>
      <c r="DW22" s="191"/>
      <c r="DX22" s="191"/>
      <c r="DY22" s="191"/>
      <c r="DZ22" s="191"/>
      <c r="EA22" s="191"/>
      <c r="EB22" s="191">
        <f t="shared" si="2"/>
        <v>17542.37</v>
      </c>
      <c r="EC22" s="191"/>
      <c r="ED22" s="191"/>
      <c r="EE22" s="191"/>
      <c r="EF22" s="191"/>
    </row>
    <row r="23" spans="1:136" s="23" customFormat="1" ht="33.75" customHeight="1">
      <c r="A23" s="195" t="s">
        <v>35</v>
      </c>
      <c r="B23" s="195"/>
      <c r="C23" s="196">
        <v>41656</v>
      </c>
      <c r="D23" s="196"/>
      <c r="E23" s="196"/>
      <c r="F23" s="196"/>
      <c r="G23" s="195" t="s">
        <v>316</v>
      </c>
      <c r="H23" s="195"/>
      <c r="I23" s="195"/>
      <c r="J23" s="197" t="s">
        <v>317</v>
      </c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9"/>
      <c r="AD23" s="195"/>
      <c r="AE23" s="195"/>
      <c r="AF23" s="195"/>
      <c r="AG23" s="195"/>
      <c r="AH23" s="195"/>
      <c r="AI23" s="193">
        <v>3349.15</v>
      </c>
      <c r="AJ23" s="193"/>
      <c r="AK23" s="193"/>
      <c r="AL23" s="193"/>
      <c r="AM23" s="193"/>
      <c r="AN23" s="193"/>
      <c r="AO23" s="193">
        <v>1</v>
      </c>
      <c r="AP23" s="193"/>
      <c r="AQ23" s="193"/>
      <c r="AR23" s="193"/>
      <c r="AS23" s="193"/>
      <c r="AT23" s="193"/>
      <c r="AU23" s="193"/>
      <c r="AV23" s="193">
        <f t="shared" si="1"/>
        <v>3349.15</v>
      </c>
      <c r="AW23" s="193"/>
      <c r="AX23" s="193"/>
      <c r="AY23" s="193"/>
      <c r="AZ23" s="193"/>
      <c r="BA23" s="193"/>
      <c r="BB23" s="193"/>
      <c r="BC23" s="193"/>
      <c r="BD23" s="193">
        <v>1</v>
      </c>
      <c r="BE23" s="193"/>
      <c r="BF23" s="193"/>
      <c r="BG23" s="193"/>
      <c r="BH23" s="193"/>
      <c r="BI23" s="193"/>
      <c r="BJ23" s="193"/>
      <c r="BK23" s="193">
        <f t="shared" si="0"/>
        <v>3349.15</v>
      </c>
      <c r="BL23" s="193"/>
      <c r="BM23" s="193"/>
      <c r="BN23" s="193"/>
      <c r="BO23" s="193"/>
      <c r="BP23" s="193"/>
      <c r="BQ23" s="194" t="s">
        <v>35</v>
      </c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2"/>
      <c r="CN23" s="192"/>
      <c r="CO23" s="192"/>
      <c r="CP23" s="192"/>
      <c r="CQ23" s="192"/>
      <c r="CR23" s="191"/>
      <c r="CS23" s="191"/>
      <c r="CT23" s="191"/>
      <c r="CU23" s="191"/>
      <c r="CV23" s="191"/>
      <c r="CW23" s="192"/>
      <c r="CX23" s="192"/>
      <c r="CY23" s="192"/>
      <c r="CZ23" s="192"/>
      <c r="DA23" s="192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2"/>
      <c r="DR23" s="192"/>
      <c r="DS23" s="192"/>
      <c r="DT23" s="192"/>
      <c r="DU23" s="192"/>
      <c r="DV23" s="191"/>
      <c r="DW23" s="191"/>
      <c r="DX23" s="191"/>
      <c r="DY23" s="191"/>
      <c r="DZ23" s="191"/>
      <c r="EA23" s="191"/>
      <c r="EB23" s="191">
        <f t="shared" si="2"/>
        <v>-3349.15</v>
      </c>
      <c r="EC23" s="191"/>
      <c r="ED23" s="191"/>
      <c r="EE23" s="191"/>
      <c r="EF23" s="191"/>
    </row>
    <row r="24" spans="1:136" s="23" customFormat="1" ht="33.75" customHeight="1">
      <c r="A24" s="195" t="s">
        <v>36</v>
      </c>
      <c r="B24" s="195"/>
      <c r="C24" s="196">
        <v>41659</v>
      </c>
      <c r="D24" s="196"/>
      <c r="E24" s="196"/>
      <c r="F24" s="196"/>
      <c r="G24" s="195" t="s">
        <v>280</v>
      </c>
      <c r="H24" s="195"/>
      <c r="I24" s="195"/>
      <c r="J24" s="197" t="s">
        <v>274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195"/>
      <c r="AE24" s="195"/>
      <c r="AF24" s="195"/>
      <c r="AG24" s="195"/>
      <c r="AH24" s="195"/>
      <c r="AI24" s="221">
        <v>0</v>
      </c>
      <c r="AJ24" s="221"/>
      <c r="AK24" s="221"/>
      <c r="AL24" s="221"/>
      <c r="AM24" s="221"/>
      <c r="AN24" s="221"/>
      <c r="AO24" s="221">
        <v>0</v>
      </c>
      <c r="AP24" s="221"/>
      <c r="AQ24" s="221"/>
      <c r="AR24" s="221"/>
      <c r="AS24" s="221"/>
      <c r="AT24" s="221"/>
      <c r="AU24" s="221"/>
      <c r="AV24" s="221">
        <f t="shared" si="1"/>
        <v>0</v>
      </c>
      <c r="AW24" s="221"/>
      <c r="AX24" s="221"/>
      <c r="AY24" s="221"/>
      <c r="AZ24" s="221"/>
      <c r="BA24" s="221"/>
      <c r="BB24" s="221"/>
      <c r="BC24" s="221"/>
      <c r="BD24" s="221">
        <v>0</v>
      </c>
      <c r="BE24" s="221"/>
      <c r="BF24" s="221"/>
      <c r="BG24" s="221"/>
      <c r="BH24" s="221"/>
      <c r="BI24" s="221"/>
      <c r="BJ24" s="221"/>
      <c r="BK24" s="221">
        <f t="shared" si="0"/>
        <v>0</v>
      </c>
      <c r="BL24" s="221"/>
      <c r="BM24" s="221"/>
      <c r="BN24" s="221"/>
      <c r="BO24" s="221"/>
      <c r="BP24" s="221"/>
      <c r="BQ24" s="194" t="s">
        <v>36</v>
      </c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1">
        <f>ROUND(1800/1.18,2)</f>
        <v>1525.42</v>
      </c>
      <c r="CD24" s="191"/>
      <c r="CE24" s="191"/>
      <c r="CF24" s="191"/>
      <c r="CG24" s="191"/>
      <c r="CH24" s="191">
        <f>ROUND(CC24*18%,2)</f>
        <v>274.58</v>
      </c>
      <c r="CI24" s="191"/>
      <c r="CJ24" s="191"/>
      <c r="CK24" s="191"/>
      <c r="CL24" s="191"/>
      <c r="CM24" s="192"/>
      <c r="CN24" s="192"/>
      <c r="CO24" s="192"/>
      <c r="CP24" s="192"/>
      <c r="CQ24" s="192"/>
      <c r="CR24" s="191">
        <f>CC24+CH24+CM24</f>
        <v>1800</v>
      </c>
      <c r="CS24" s="191"/>
      <c r="CT24" s="191"/>
      <c r="CU24" s="191"/>
      <c r="CV24" s="191"/>
      <c r="CW24" s="192">
        <v>1</v>
      </c>
      <c r="CX24" s="192"/>
      <c r="CY24" s="192"/>
      <c r="CZ24" s="192"/>
      <c r="DA24" s="192"/>
      <c r="DB24" s="191">
        <f>CC24*CW24</f>
        <v>1525.42</v>
      </c>
      <c r="DC24" s="191"/>
      <c r="DD24" s="191"/>
      <c r="DE24" s="191"/>
      <c r="DF24" s="191"/>
      <c r="DG24" s="191">
        <f>ROUND(DB24*18%,2)</f>
        <v>274.58</v>
      </c>
      <c r="DH24" s="191"/>
      <c r="DI24" s="191"/>
      <c r="DJ24" s="191"/>
      <c r="DK24" s="191"/>
      <c r="DL24" s="191">
        <f>DB24+DG24</f>
        <v>1800</v>
      </c>
      <c r="DM24" s="191"/>
      <c r="DN24" s="191"/>
      <c r="DO24" s="191"/>
      <c r="DP24" s="191"/>
      <c r="DQ24" s="192"/>
      <c r="DR24" s="192"/>
      <c r="DS24" s="192"/>
      <c r="DT24" s="192"/>
      <c r="DU24" s="192"/>
      <c r="DV24" s="191">
        <f>DL24+DQ24</f>
        <v>1800</v>
      </c>
      <c r="DW24" s="191"/>
      <c r="DX24" s="191"/>
      <c r="DY24" s="191"/>
      <c r="DZ24" s="191"/>
      <c r="EA24" s="191"/>
      <c r="EB24" s="191">
        <f t="shared" si="2"/>
        <v>1525.42</v>
      </c>
      <c r="EC24" s="191"/>
      <c r="ED24" s="191"/>
      <c r="EE24" s="191"/>
      <c r="EF24" s="191"/>
    </row>
    <row r="25" spans="1:136" s="23" customFormat="1" ht="33.75" customHeight="1">
      <c r="A25" s="195" t="s">
        <v>37</v>
      </c>
      <c r="B25" s="195"/>
      <c r="C25" s="196">
        <v>41659</v>
      </c>
      <c r="D25" s="196"/>
      <c r="E25" s="196"/>
      <c r="F25" s="196"/>
      <c r="G25" s="195" t="s">
        <v>318</v>
      </c>
      <c r="H25" s="195"/>
      <c r="I25" s="195"/>
      <c r="J25" s="197" t="s">
        <v>309</v>
      </c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9"/>
      <c r="AD25" s="195"/>
      <c r="AE25" s="195"/>
      <c r="AF25" s="195"/>
      <c r="AG25" s="195"/>
      <c r="AH25" s="195"/>
      <c r="AI25" s="193">
        <v>1661.36</v>
      </c>
      <c r="AJ25" s="193"/>
      <c r="AK25" s="193"/>
      <c r="AL25" s="193"/>
      <c r="AM25" s="193"/>
      <c r="AN25" s="193"/>
      <c r="AO25" s="193">
        <v>1</v>
      </c>
      <c r="AP25" s="193"/>
      <c r="AQ25" s="193"/>
      <c r="AR25" s="193"/>
      <c r="AS25" s="193"/>
      <c r="AT25" s="193"/>
      <c r="AU25" s="193"/>
      <c r="AV25" s="193">
        <f>AI25*AO25</f>
        <v>1661.36</v>
      </c>
      <c r="AW25" s="193"/>
      <c r="AX25" s="193"/>
      <c r="AY25" s="193"/>
      <c r="AZ25" s="193"/>
      <c r="BA25" s="193"/>
      <c r="BB25" s="193"/>
      <c r="BC25" s="193"/>
      <c r="BD25" s="193">
        <v>1</v>
      </c>
      <c r="BE25" s="193"/>
      <c r="BF25" s="193"/>
      <c r="BG25" s="193"/>
      <c r="BH25" s="193"/>
      <c r="BI25" s="193"/>
      <c r="BJ25" s="193"/>
      <c r="BK25" s="193">
        <f t="shared" si="0"/>
        <v>1661.36</v>
      </c>
      <c r="BL25" s="193"/>
      <c r="BM25" s="193"/>
      <c r="BN25" s="193"/>
      <c r="BO25" s="193"/>
      <c r="BP25" s="193"/>
      <c r="BQ25" s="194" t="s">
        <v>37</v>
      </c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2"/>
      <c r="CN25" s="192"/>
      <c r="CO25" s="192"/>
      <c r="CP25" s="192"/>
      <c r="CQ25" s="192"/>
      <c r="CR25" s="191"/>
      <c r="CS25" s="191"/>
      <c r="CT25" s="191"/>
      <c r="CU25" s="191"/>
      <c r="CV25" s="191"/>
      <c r="CW25" s="192"/>
      <c r="CX25" s="192"/>
      <c r="CY25" s="192"/>
      <c r="CZ25" s="192"/>
      <c r="DA25" s="192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2"/>
      <c r="DR25" s="192"/>
      <c r="DS25" s="192"/>
      <c r="DT25" s="192"/>
      <c r="DU25" s="192"/>
      <c r="DV25" s="191"/>
      <c r="DW25" s="191"/>
      <c r="DX25" s="191"/>
      <c r="DY25" s="191"/>
      <c r="DZ25" s="191"/>
      <c r="EA25" s="191"/>
      <c r="EB25" s="191">
        <f>DB25-BK25</f>
        <v>-1661.36</v>
      </c>
      <c r="EC25" s="191"/>
      <c r="ED25" s="191"/>
      <c r="EE25" s="191"/>
      <c r="EF25" s="191"/>
    </row>
    <row r="26" spans="1:136" s="23" customFormat="1" ht="33.75" customHeight="1">
      <c r="A26" s="195" t="s">
        <v>38</v>
      </c>
      <c r="B26" s="195"/>
      <c r="C26" s="196">
        <v>41659</v>
      </c>
      <c r="D26" s="196"/>
      <c r="E26" s="196"/>
      <c r="F26" s="196"/>
      <c r="G26" s="195" t="s">
        <v>319</v>
      </c>
      <c r="H26" s="195"/>
      <c r="I26" s="195"/>
      <c r="J26" s="197" t="s">
        <v>309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195"/>
      <c r="AE26" s="195"/>
      <c r="AF26" s="195"/>
      <c r="AG26" s="195"/>
      <c r="AH26" s="195"/>
      <c r="AI26" s="193">
        <v>551.49</v>
      </c>
      <c r="AJ26" s="193"/>
      <c r="AK26" s="193"/>
      <c r="AL26" s="193"/>
      <c r="AM26" s="193"/>
      <c r="AN26" s="193"/>
      <c r="AO26" s="193">
        <v>1</v>
      </c>
      <c r="AP26" s="193"/>
      <c r="AQ26" s="193"/>
      <c r="AR26" s="193"/>
      <c r="AS26" s="193"/>
      <c r="AT26" s="193"/>
      <c r="AU26" s="193"/>
      <c r="AV26" s="193">
        <f>AI26*AO26</f>
        <v>551.49</v>
      </c>
      <c r="AW26" s="193"/>
      <c r="AX26" s="193"/>
      <c r="AY26" s="193"/>
      <c r="AZ26" s="193"/>
      <c r="BA26" s="193"/>
      <c r="BB26" s="193"/>
      <c r="BC26" s="193"/>
      <c r="BD26" s="193">
        <v>1</v>
      </c>
      <c r="BE26" s="193"/>
      <c r="BF26" s="193"/>
      <c r="BG26" s="193"/>
      <c r="BH26" s="193"/>
      <c r="BI26" s="193"/>
      <c r="BJ26" s="193"/>
      <c r="BK26" s="193">
        <f t="shared" si="0"/>
        <v>551.49</v>
      </c>
      <c r="BL26" s="193"/>
      <c r="BM26" s="193"/>
      <c r="BN26" s="193"/>
      <c r="BO26" s="193"/>
      <c r="BP26" s="193"/>
      <c r="BQ26" s="194" t="s">
        <v>38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2"/>
      <c r="CN26" s="192"/>
      <c r="CO26" s="192"/>
      <c r="CP26" s="192"/>
      <c r="CQ26" s="192"/>
      <c r="CR26" s="191"/>
      <c r="CS26" s="191"/>
      <c r="CT26" s="191"/>
      <c r="CU26" s="191"/>
      <c r="CV26" s="191"/>
      <c r="CW26" s="192"/>
      <c r="CX26" s="192"/>
      <c r="CY26" s="192"/>
      <c r="CZ26" s="192"/>
      <c r="DA26" s="192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2"/>
      <c r="DR26" s="192"/>
      <c r="DS26" s="192"/>
      <c r="DT26" s="192"/>
      <c r="DU26" s="192"/>
      <c r="DV26" s="191"/>
      <c r="DW26" s="191"/>
      <c r="DX26" s="191"/>
      <c r="DY26" s="191"/>
      <c r="DZ26" s="191"/>
      <c r="EA26" s="191"/>
      <c r="EB26" s="191">
        <f>DB26-BK26</f>
        <v>-551.49</v>
      </c>
      <c r="EC26" s="191"/>
      <c r="ED26" s="191"/>
      <c r="EE26" s="191"/>
      <c r="EF26" s="191"/>
    </row>
    <row r="27" spans="1:136" s="23" customFormat="1" ht="33.75" customHeight="1">
      <c r="A27" s="195" t="s">
        <v>39</v>
      </c>
      <c r="B27" s="195"/>
      <c r="C27" s="196">
        <v>41661</v>
      </c>
      <c r="D27" s="196"/>
      <c r="E27" s="196"/>
      <c r="F27" s="196"/>
      <c r="G27" s="195" t="s">
        <v>281</v>
      </c>
      <c r="H27" s="195"/>
      <c r="I27" s="195"/>
      <c r="J27" s="197" t="s">
        <v>274</v>
      </c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  <c r="AD27" s="195"/>
      <c r="AE27" s="195"/>
      <c r="AF27" s="195"/>
      <c r="AG27" s="195"/>
      <c r="AH27" s="195"/>
      <c r="AI27" s="221">
        <v>0</v>
      </c>
      <c r="AJ27" s="221"/>
      <c r="AK27" s="221"/>
      <c r="AL27" s="221"/>
      <c r="AM27" s="221"/>
      <c r="AN27" s="221"/>
      <c r="AO27" s="221">
        <v>0</v>
      </c>
      <c r="AP27" s="221"/>
      <c r="AQ27" s="221"/>
      <c r="AR27" s="221"/>
      <c r="AS27" s="221"/>
      <c r="AT27" s="221"/>
      <c r="AU27" s="221"/>
      <c r="AV27" s="221">
        <f t="shared" si="1"/>
        <v>0</v>
      </c>
      <c r="AW27" s="221"/>
      <c r="AX27" s="221"/>
      <c r="AY27" s="221"/>
      <c r="AZ27" s="221"/>
      <c r="BA27" s="221"/>
      <c r="BB27" s="221"/>
      <c r="BC27" s="221"/>
      <c r="BD27" s="221">
        <v>0</v>
      </c>
      <c r="BE27" s="221"/>
      <c r="BF27" s="221"/>
      <c r="BG27" s="221"/>
      <c r="BH27" s="221"/>
      <c r="BI27" s="221"/>
      <c r="BJ27" s="221"/>
      <c r="BK27" s="221">
        <f t="shared" si="0"/>
        <v>0</v>
      </c>
      <c r="BL27" s="221"/>
      <c r="BM27" s="221"/>
      <c r="BN27" s="221"/>
      <c r="BO27" s="221"/>
      <c r="BP27" s="221"/>
      <c r="BQ27" s="194" t="s">
        <v>39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1">
        <f>ROUND(250/1.18,2)</f>
        <v>211.86</v>
      </c>
      <c r="CD27" s="191"/>
      <c r="CE27" s="191"/>
      <c r="CF27" s="191"/>
      <c r="CG27" s="191"/>
      <c r="CH27" s="191">
        <f>ROUND(CC27*18%,2)</f>
        <v>38.13</v>
      </c>
      <c r="CI27" s="191"/>
      <c r="CJ27" s="191"/>
      <c r="CK27" s="191"/>
      <c r="CL27" s="191"/>
      <c r="CM27" s="192"/>
      <c r="CN27" s="192"/>
      <c r="CO27" s="192"/>
      <c r="CP27" s="192"/>
      <c r="CQ27" s="192"/>
      <c r="CR27" s="191">
        <f>CC27+CH27+CM27</f>
        <v>249.99</v>
      </c>
      <c r="CS27" s="191"/>
      <c r="CT27" s="191"/>
      <c r="CU27" s="191"/>
      <c r="CV27" s="191"/>
      <c r="CW27" s="192">
        <v>1</v>
      </c>
      <c r="CX27" s="192"/>
      <c r="CY27" s="192"/>
      <c r="CZ27" s="192"/>
      <c r="DA27" s="192"/>
      <c r="DB27" s="191">
        <f>CC27*CW27</f>
        <v>211.86</v>
      </c>
      <c r="DC27" s="191"/>
      <c r="DD27" s="191"/>
      <c r="DE27" s="191"/>
      <c r="DF27" s="191"/>
      <c r="DG27" s="191">
        <f>ROUND(DB27*18%,2)</f>
        <v>38.13</v>
      </c>
      <c r="DH27" s="191"/>
      <c r="DI27" s="191"/>
      <c r="DJ27" s="191"/>
      <c r="DK27" s="191"/>
      <c r="DL27" s="191">
        <f>DB27+DG27</f>
        <v>249.99</v>
      </c>
      <c r="DM27" s="191"/>
      <c r="DN27" s="191"/>
      <c r="DO27" s="191"/>
      <c r="DP27" s="191"/>
      <c r="DQ27" s="192"/>
      <c r="DR27" s="192"/>
      <c r="DS27" s="192"/>
      <c r="DT27" s="192"/>
      <c r="DU27" s="192"/>
      <c r="DV27" s="191">
        <f>DL27+DQ27</f>
        <v>249.99</v>
      </c>
      <c r="DW27" s="191"/>
      <c r="DX27" s="191"/>
      <c r="DY27" s="191"/>
      <c r="DZ27" s="191"/>
      <c r="EA27" s="191"/>
      <c r="EB27" s="191">
        <f t="shared" si="2"/>
        <v>211.86</v>
      </c>
      <c r="EC27" s="191"/>
      <c r="ED27" s="191"/>
      <c r="EE27" s="191"/>
      <c r="EF27" s="191"/>
    </row>
    <row r="28" spans="1:136" s="23" customFormat="1" ht="33.75" customHeight="1">
      <c r="A28" s="195" t="s">
        <v>59</v>
      </c>
      <c r="B28" s="195"/>
      <c r="C28" s="196">
        <v>41661</v>
      </c>
      <c r="D28" s="196"/>
      <c r="E28" s="196"/>
      <c r="F28" s="196"/>
      <c r="G28" s="195" t="s">
        <v>320</v>
      </c>
      <c r="H28" s="195"/>
      <c r="I28" s="195"/>
      <c r="J28" s="197" t="s">
        <v>321</v>
      </c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9"/>
      <c r="AD28" s="195"/>
      <c r="AE28" s="195"/>
      <c r="AF28" s="195"/>
      <c r="AG28" s="195"/>
      <c r="AH28" s="195"/>
      <c r="AI28" s="193">
        <v>1909.75</v>
      </c>
      <c r="AJ28" s="193"/>
      <c r="AK28" s="193"/>
      <c r="AL28" s="193"/>
      <c r="AM28" s="193"/>
      <c r="AN28" s="193"/>
      <c r="AO28" s="193">
        <v>1</v>
      </c>
      <c r="AP28" s="193"/>
      <c r="AQ28" s="193"/>
      <c r="AR28" s="193"/>
      <c r="AS28" s="193"/>
      <c r="AT28" s="193"/>
      <c r="AU28" s="193"/>
      <c r="AV28" s="193">
        <f t="shared" si="1"/>
        <v>1909.75</v>
      </c>
      <c r="AW28" s="193"/>
      <c r="AX28" s="193"/>
      <c r="AY28" s="193"/>
      <c r="AZ28" s="193"/>
      <c r="BA28" s="193"/>
      <c r="BB28" s="193"/>
      <c r="BC28" s="193"/>
      <c r="BD28" s="193">
        <v>1</v>
      </c>
      <c r="BE28" s="193"/>
      <c r="BF28" s="193"/>
      <c r="BG28" s="193"/>
      <c r="BH28" s="193"/>
      <c r="BI28" s="193"/>
      <c r="BJ28" s="193"/>
      <c r="BK28" s="193">
        <f t="shared" si="0"/>
        <v>1909.75</v>
      </c>
      <c r="BL28" s="193"/>
      <c r="BM28" s="193"/>
      <c r="BN28" s="193"/>
      <c r="BO28" s="193"/>
      <c r="BP28" s="193"/>
      <c r="BQ28" s="194" t="s">
        <v>59</v>
      </c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2"/>
      <c r="CN28" s="192"/>
      <c r="CO28" s="192"/>
      <c r="CP28" s="192"/>
      <c r="CQ28" s="192"/>
      <c r="CR28" s="191"/>
      <c r="CS28" s="191"/>
      <c r="CT28" s="191"/>
      <c r="CU28" s="191"/>
      <c r="CV28" s="191"/>
      <c r="CW28" s="192"/>
      <c r="CX28" s="192"/>
      <c r="CY28" s="192"/>
      <c r="CZ28" s="192"/>
      <c r="DA28" s="192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2"/>
      <c r="DR28" s="192"/>
      <c r="DS28" s="192"/>
      <c r="DT28" s="192"/>
      <c r="DU28" s="192"/>
      <c r="DV28" s="191"/>
      <c r="DW28" s="191"/>
      <c r="DX28" s="191"/>
      <c r="DY28" s="191"/>
      <c r="DZ28" s="191"/>
      <c r="EA28" s="191"/>
      <c r="EB28" s="191">
        <f t="shared" si="2"/>
        <v>-1909.75</v>
      </c>
      <c r="EC28" s="191"/>
      <c r="ED28" s="191"/>
      <c r="EE28" s="191"/>
      <c r="EF28" s="191"/>
    </row>
    <row r="29" spans="1:136" s="23" customFormat="1" ht="33.75" customHeight="1">
      <c r="A29" s="195" t="s">
        <v>60</v>
      </c>
      <c r="B29" s="195"/>
      <c r="C29" s="196">
        <v>41662</v>
      </c>
      <c r="D29" s="196"/>
      <c r="E29" s="196"/>
      <c r="F29" s="196"/>
      <c r="G29" s="195" t="s">
        <v>282</v>
      </c>
      <c r="H29" s="195"/>
      <c r="I29" s="195"/>
      <c r="J29" s="197" t="s">
        <v>283</v>
      </c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9"/>
      <c r="AD29" s="195"/>
      <c r="AE29" s="195"/>
      <c r="AF29" s="195"/>
      <c r="AG29" s="195"/>
      <c r="AH29" s="195"/>
      <c r="AI29" s="221">
        <v>0</v>
      </c>
      <c r="AJ29" s="221"/>
      <c r="AK29" s="221"/>
      <c r="AL29" s="221"/>
      <c r="AM29" s="221"/>
      <c r="AN29" s="221"/>
      <c r="AO29" s="221">
        <v>0</v>
      </c>
      <c r="AP29" s="221"/>
      <c r="AQ29" s="221"/>
      <c r="AR29" s="221"/>
      <c r="AS29" s="221"/>
      <c r="AT29" s="221"/>
      <c r="AU29" s="221"/>
      <c r="AV29" s="221">
        <f t="shared" si="1"/>
        <v>0</v>
      </c>
      <c r="AW29" s="221"/>
      <c r="AX29" s="221"/>
      <c r="AY29" s="221"/>
      <c r="AZ29" s="221"/>
      <c r="BA29" s="221"/>
      <c r="BB29" s="221"/>
      <c r="BC29" s="221"/>
      <c r="BD29" s="221">
        <v>0</v>
      </c>
      <c r="BE29" s="221"/>
      <c r="BF29" s="221"/>
      <c r="BG29" s="221"/>
      <c r="BH29" s="221"/>
      <c r="BI29" s="221"/>
      <c r="BJ29" s="221"/>
      <c r="BK29" s="221">
        <f t="shared" si="0"/>
        <v>0</v>
      </c>
      <c r="BL29" s="221"/>
      <c r="BM29" s="221"/>
      <c r="BN29" s="221"/>
      <c r="BO29" s="221"/>
      <c r="BP29" s="221"/>
      <c r="BQ29" s="194" t="s">
        <v>60</v>
      </c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1">
        <f>ROUND(6800/1.18,2)</f>
        <v>5762.71</v>
      </c>
      <c r="CD29" s="191"/>
      <c r="CE29" s="191"/>
      <c r="CF29" s="191"/>
      <c r="CG29" s="191"/>
      <c r="CH29" s="191">
        <f>ROUND(CC29*18%,2)</f>
        <v>1037.29</v>
      </c>
      <c r="CI29" s="191"/>
      <c r="CJ29" s="191"/>
      <c r="CK29" s="191"/>
      <c r="CL29" s="191"/>
      <c r="CM29" s="192"/>
      <c r="CN29" s="192"/>
      <c r="CO29" s="192"/>
      <c r="CP29" s="192"/>
      <c r="CQ29" s="192"/>
      <c r="CR29" s="191">
        <f>CC29+CH29+CM29</f>
        <v>6800</v>
      </c>
      <c r="CS29" s="191"/>
      <c r="CT29" s="191"/>
      <c r="CU29" s="191"/>
      <c r="CV29" s="191"/>
      <c r="CW29" s="192">
        <v>1</v>
      </c>
      <c r="CX29" s="192"/>
      <c r="CY29" s="192"/>
      <c r="CZ29" s="192"/>
      <c r="DA29" s="192"/>
      <c r="DB29" s="191">
        <f>CC29*CW29</f>
        <v>5762.71</v>
      </c>
      <c r="DC29" s="191"/>
      <c r="DD29" s="191"/>
      <c r="DE29" s="191"/>
      <c r="DF29" s="191"/>
      <c r="DG29" s="191">
        <f>ROUND(DB29*18%,2)</f>
        <v>1037.29</v>
      </c>
      <c r="DH29" s="191"/>
      <c r="DI29" s="191"/>
      <c r="DJ29" s="191"/>
      <c r="DK29" s="191"/>
      <c r="DL29" s="191">
        <f>DB29+DG29</f>
        <v>6800</v>
      </c>
      <c r="DM29" s="191"/>
      <c r="DN29" s="191"/>
      <c r="DO29" s="191"/>
      <c r="DP29" s="191"/>
      <c r="DQ29" s="192"/>
      <c r="DR29" s="192"/>
      <c r="DS29" s="192"/>
      <c r="DT29" s="192"/>
      <c r="DU29" s="192"/>
      <c r="DV29" s="191">
        <f>DL29+DQ29</f>
        <v>6800</v>
      </c>
      <c r="DW29" s="191"/>
      <c r="DX29" s="191"/>
      <c r="DY29" s="191"/>
      <c r="DZ29" s="191"/>
      <c r="EA29" s="191"/>
      <c r="EB29" s="191">
        <f t="shared" si="2"/>
        <v>5762.71</v>
      </c>
      <c r="EC29" s="191"/>
      <c r="ED29" s="191"/>
      <c r="EE29" s="191"/>
      <c r="EF29" s="191"/>
    </row>
    <row r="30" spans="1:136" s="23" customFormat="1" ht="33.75" customHeight="1">
      <c r="A30" s="195" t="s">
        <v>61</v>
      </c>
      <c r="B30" s="195"/>
      <c r="C30" s="196">
        <v>41662</v>
      </c>
      <c r="D30" s="196"/>
      <c r="E30" s="196"/>
      <c r="F30" s="196"/>
      <c r="G30" s="195" t="s">
        <v>284</v>
      </c>
      <c r="H30" s="195"/>
      <c r="I30" s="195"/>
      <c r="J30" s="197" t="s">
        <v>279</v>
      </c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9"/>
      <c r="AD30" s="195"/>
      <c r="AE30" s="195"/>
      <c r="AF30" s="195"/>
      <c r="AG30" s="195"/>
      <c r="AH30" s="195"/>
      <c r="AI30" s="221">
        <v>0</v>
      </c>
      <c r="AJ30" s="221"/>
      <c r="AK30" s="221"/>
      <c r="AL30" s="221"/>
      <c r="AM30" s="221"/>
      <c r="AN30" s="221"/>
      <c r="AO30" s="221">
        <v>0</v>
      </c>
      <c r="AP30" s="221"/>
      <c r="AQ30" s="221"/>
      <c r="AR30" s="221"/>
      <c r="AS30" s="221"/>
      <c r="AT30" s="221"/>
      <c r="AU30" s="221"/>
      <c r="AV30" s="221">
        <f t="shared" si="1"/>
        <v>0</v>
      </c>
      <c r="AW30" s="221"/>
      <c r="AX30" s="221"/>
      <c r="AY30" s="221"/>
      <c r="AZ30" s="221"/>
      <c r="BA30" s="221"/>
      <c r="BB30" s="221"/>
      <c r="BC30" s="221"/>
      <c r="BD30" s="221">
        <v>0</v>
      </c>
      <c r="BE30" s="221"/>
      <c r="BF30" s="221"/>
      <c r="BG30" s="221"/>
      <c r="BH30" s="221"/>
      <c r="BI30" s="221"/>
      <c r="BJ30" s="221"/>
      <c r="BK30" s="221">
        <f t="shared" si="0"/>
        <v>0</v>
      </c>
      <c r="BL30" s="221"/>
      <c r="BM30" s="221"/>
      <c r="BN30" s="221"/>
      <c r="BO30" s="221"/>
      <c r="BP30" s="221"/>
      <c r="BQ30" s="194" t="s">
        <v>61</v>
      </c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1">
        <f>ROUND(2300/1.18,2)</f>
        <v>1949.15</v>
      </c>
      <c r="CD30" s="191"/>
      <c r="CE30" s="191"/>
      <c r="CF30" s="191"/>
      <c r="CG30" s="191"/>
      <c r="CH30" s="191">
        <f>ROUND(CC30*18%,2)</f>
        <v>350.85</v>
      </c>
      <c r="CI30" s="191"/>
      <c r="CJ30" s="191"/>
      <c r="CK30" s="191"/>
      <c r="CL30" s="191"/>
      <c r="CM30" s="192"/>
      <c r="CN30" s="192"/>
      <c r="CO30" s="192"/>
      <c r="CP30" s="192"/>
      <c r="CQ30" s="192"/>
      <c r="CR30" s="191">
        <f>CC30+CH30+CM30</f>
        <v>2300</v>
      </c>
      <c r="CS30" s="191"/>
      <c r="CT30" s="191"/>
      <c r="CU30" s="191"/>
      <c r="CV30" s="191"/>
      <c r="CW30" s="192">
        <v>1</v>
      </c>
      <c r="CX30" s="192"/>
      <c r="CY30" s="192"/>
      <c r="CZ30" s="192"/>
      <c r="DA30" s="192"/>
      <c r="DB30" s="191">
        <f>CC30*CW30</f>
        <v>1949.15</v>
      </c>
      <c r="DC30" s="191"/>
      <c r="DD30" s="191"/>
      <c r="DE30" s="191"/>
      <c r="DF30" s="191"/>
      <c r="DG30" s="191">
        <f>ROUND(DB30*18%,2)</f>
        <v>350.85</v>
      </c>
      <c r="DH30" s="191"/>
      <c r="DI30" s="191"/>
      <c r="DJ30" s="191"/>
      <c r="DK30" s="191"/>
      <c r="DL30" s="191">
        <f>DB30+DG30</f>
        <v>2300</v>
      </c>
      <c r="DM30" s="191"/>
      <c r="DN30" s="191"/>
      <c r="DO30" s="191"/>
      <c r="DP30" s="191"/>
      <c r="DQ30" s="192"/>
      <c r="DR30" s="192"/>
      <c r="DS30" s="192"/>
      <c r="DT30" s="192"/>
      <c r="DU30" s="192"/>
      <c r="DV30" s="191">
        <f>DL30+DQ30</f>
        <v>2300</v>
      </c>
      <c r="DW30" s="191"/>
      <c r="DX30" s="191"/>
      <c r="DY30" s="191"/>
      <c r="DZ30" s="191"/>
      <c r="EA30" s="191"/>
      <c r="EB30" s="191">
        <f t="shared" si="2"/>
        <v>1949.15</v>
      </c>
      <c r="EC30" s="191"/>
      <c r="ED30" s="191"/>
      <c r="EE30" s="191"/>
      <c r="EF30" s="191"/>
    </row>
    <row r="31" spans="1:136" s="23" customFormat="1" ht="33.75" customHeight="1">
      <c r="A31" s="195" t="s">
        <v>62</v>
      </c>
      <c r="B31" s="195"/>
      <c r="C31" s="196">
        <v>41662</v>
      </c>
      <c r="D31" s="196"/>
      <c r="E31" s="196"/>
      <c r="F31" s="196"/>
      <c r="G31" s="195" t="s">
        <v>323</v>
      </c>
      <c r="H31" s="195"/>
      <c r="I31" s="195"/>
      <c r="J31" s="197" t="s">
        <v>324</v>
      </c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9"/>
      <c r="AD31" s="195"/>
      <c r="AE31" s="195"/>
      <c r="AF31" s="195"/>
      <c r="AG31" s="195"/>
      <c r="AH31" s="195"/>
      <c r="AI31" s="193">
        <v>390</v>
      </c>
      <c r="AJ31" s="193"/>
      <c r="AK31" s="193"/>
      <c r="AL31" s="193"/>
      <c r="AM31" s="193"/>
      <c r="AN31" s="193"/>
      <c r="AO31" s="193">
        <v>1</v>
      </c>
      <c r="AP31" s="193"/>
      <c r="AQ31" s="193"/>
      <c r="AR31" s="193"/>
      <c r="AS31" s="193"/>
      <c r="AT31" s="193"/>
      <c r="AU31" s="193"/>
      <c r="AV31" s="193">
        <f>AI31*AO31</f>
        <v>390</v>
      </c>
      <c r="AW31" s="193"/>
      <c r="AX31" s="193"/>
      <c r="AY31" s="193"/>
      <c r="AZ31" s="193"/>
      <c r="BA31" s="193"/>
      <c r="BB31" s="193"/>
      <c r="BC31" s="193"/>
      <c r="BD31" s="193">
        <v>1</v>
      </c>
      <c r="BE31" s="193"/>
      <c r="BF31" s="193"/>
      <c r="BG31" s="193"/>
      <c r="BH31" s="193"/>
      <c r="BI31" s="193"/>
      <c r="BJ31" s="193"/>
      <c r="BK31" s="193">
        <f t="shared" si="0"/>
        <v>390</v>
      </c>
      <c r="BL31" s="193"/>
      <c r="BM31" s="193"/>
      <c r="BN31" s="193"/>
      <c r="BO31" s="193"/>
      <c r="BP31" s="193"/>
      <c r="BQ31" s="194" t="s">
        <v>62</v>
      </c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2"/>
      <c r="CN31" s="192"/>
      <c r="CO31" s="192"/>
      <c r="CP31" s="192"/>
      <c r="CQ31" s="192"/>
      <c r="CR31" s="191"/>
      <c r="CS31" s="191"/>
      <c r="CT31" s="191"/>
      <c r="CU31" s="191"/>
      <c r="CV31" s="191"/>
      <c r="CW31" s="192"/>
      <c r="CX31" s="192"/>
      <c r="CY31" s="192"/>
      <c r="CZ31" s="192"/>
      <c r="DA31" s="192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2"/>
      <c r="DR31" s="192"/>
      <c r="DS31" s="192"/>
      <c r="DT31" s="192"/>
      <c r="DU31" s="192"/>
      <c r="DV31" s="191"/>
      <c r="DW31" s="191"/>
      <c r="DX31" s="191"/>
      <c r="DY31" s="191"/>
      <c r="DZ31" s="191"/>
      <c r="EA31" s="191"/>
      <c r="EB31" s="191">
        <f>DB31-BK31</f>
        <v>-390</v>
      </c>
      <c r="EC31" s="191"/>
      <c r="ED31" s="191"/>
      <c r="EE31" s="191"/>
      <c r="EF31" s="191"/>
    </row>
    <row r="32" spans="1:136" s="23" customFormat="1" ht="33.75" customHeight="1">
      <c r="A32" s="195" t="s">
        <v>63</v>
      </c>
      <c r="B32" s="195"/>
      <c r="C32" s="196">
        <v>41663</v>
      </c>
      <c r="D32" s="196"/>
      <c r="E32" s="196"/>
      <c r="F32" s="196"/>
      <c r="G32" s="195" t="s">
        <v>285</v>
      </c>
      <c r="H32" s="195"/>
      <c r="I32" s="195"/>
      <c r="J32" s="197" t="s">
        <v>286</v>
      </c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9"/>
      <c r="AD32" s="195"/>
      <c r="AE32" s="195"/>
      <c r="AF32" s="195"/>
      <c r="AG32" s="195"/>
      <c r="AH32" s="195"/>
      <c r="AI32" s="221">
        <v>0</v>
      </c>
      <c r="AJ32" s="221"/>
      <c r="AK32" s="221"/>
      <c r="AL32" s="221"/>
      <c r="AM32" s="221"/>
      <c r="AN32" s="221"/>
      <c r="AO32" s="221">
        <v>0</v>
      </c>
      <c r="AP32" s="221"/>
      <c r="AQ32" s="221"/>
      <c r="AR32" s="221"/>
      <c r="AS32" s="221"/>
      <c r="AT32" s="221"/>
      <c r="AU32" s="221"/>
      <c r="AV32" s="221">
        <f t="shared" si="1"/>
        <v>0</v>
      </c>
      <c r="AW32" s="221"/>
      <c r="AX32" s="221"/>
      <c r="AY32" s="221"/>
      <c r="AZ32" s="221"/>
      <c r="BA32" s="221"/>
      <c r="BB32" s="221"/>
      <c r="BC32" s="221"/>
      <c r="BD32" s="221">
        <v>0</v>
      </c>
      <c r="BE32" s="221"/>
      <c r="BF32" s="221"/>
      <c r="BG32" s="221"/>
      <c r="BH32" s="221"/>
      <c r="BI32" s="221"/>
      <c r="BJ32" s="221"/>
      <c r="BK32" s="221">
        <f t="shared" si="0"/>
        <v>0</v>
      </c>
      <c r="BL32" s="221"/>
      <c r="BM32" s="221"/>
      <c r="BN32" s="221"/>
      <c r="BO32" s="221"/>
      <c r="BP32" s="221"/>
      <c r="BQ32" s="194" t="s">
        <v>63</v>
      </c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1">
        <f>ROUND(18377.5/1.18,2)</f>
        <v>15574.15</v>
      </c>
      <c r="CD32" s="191"/>
      <c r="CE32" s="191"/>
      <c r="CF32" s="191"/>
      <c r="CG32" s="191"/>
      <c r="CH32" s="191">
        <f>ROUND(CC32*18%,2)</f>
        <v>2803.35</v>
      </c>
      <c r="CI32" s="191"/>
      <c r="CJ32" s="191"/>
      <c r="CK32" s="191"/>
      <c r="CL32" s="191"/>
      <c r="CM32" s="192"/>
      <c r="CN32" s="192"/>
      <c r="CO32" s="192"/>
      <c r="CP32" s="192"/>
      <c r="CQ32" s="192"/>
      <c r="CR32" s="191">
        <f>CC32+CH32+CM32</f>
        <v>18377.5</v>
      </c>
      <c r="CS32" s="191"/>
      <c r="CT32" s="191"/>
      <c r="CU32" s="191"/>
      <c r="CV32" s="191"/>
      <c r="CW32" s="192">
        <v>1</v>
      </c>
      <c r="CX32" s="192"/>
      <c r="CY32" s="192"/>
      <c r="CZ32" s="192"/>
      <c r="DA32" s="192"/>
      <c r="DB32" s="191">
        <f>CC32*CW32</f>
        <v>15574.15</v>
      </c>
      <c r="DC32" s="191"/>
      <c r="DD32" s="191"/>
      <c r="DE32" s="191"/>
      <c r="DF32" s="191"/>
      <c r="DG32" s="191">
        <f>ROUND(DB32*18%,2)</f>
        <v>2803.35</v>
      </c>
      <c r="DH32" s="191"/>
      <c r="DI32" s="191"/>
      <c r="DJ32" s="191"/>
      <c r="DK32" s="191"/>
      <c r="DL32" s="191">
        <f>DB32+DG32</f>
        <v>18377.5</v>
      </c>
      <c r="DM32" s="191"/>
      <c r="DN32" s="191"/>
      <c r="DO32" s="191"/>
      <c r="DP32" s="191"/>
      <c r="DQ32" s="192"/>
      <c r="DR32" s="192"/>
      <c r="DS32" s="192"/>
      <c r="DT32" s="192"/>
      <c r="DU32" s="192"/>
      <c r="DV32" s="191">
        <f>DL32+DQ32</f>
        <v>18377.5</v>
      </c>
      <c r="DW32" s="191"/>
      <c r="DX32" s="191"/>
      <c r="DY32" s="191"/>
      <c r="DZ32" s="191"/>
      <c r="EA32" s="191"/>
      <c r="EB32" s="191">
        <f t="shared" si="2"/>
        <v>15574.15</v>
      </c>
      <c r="EC32" s="191"/>
      <c r="ED32" s="191"/>
      <c r="EE32" s="191"/>
      <c r="EF32" s="191"/>
    </row>
    <row r="33" spans="1:136" s="23" customFormat="1" ht="33.75" customHeight="1">
      <c r="A33" s="195" t="s">
        <v>64</v>
      </c>
      <c r="B33" s="195"/>
      <c r="C33" s="196">
        <v>41666</v>
      </c>
      <c r="D33" s="196"/>
      <c r="E33" s="196"/>
      <c r="F33" s="196"/>
      <c r="G33" s="195" t="s">
        <v>325</v>
      </c>
      <c r="H33" s="195"/>
      <c r="I33" s="195"/>
      <c r="J33" s="197" t="s">
        <v>339</v>
      </c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9"/>
      <c r="AD33" s="195"/>
      <c r="AE33" s="195"/>
      <c r="AF33" s="195"/>
      <c r="AG33" s="195"/>
      <c r="AH33" s="195"/>
      <c r="AI33" s="193">
        <v>840</v>
      </c>
      <c r="AJ33" s="193"/>
      <c r="AK33" s="193"/>
      <c r="AL33" s="193"/>
      <c r="AM33" s="193"/>
      <c r="AN33" s="193"/>
      <c r="AO33" s="193">
        <v>1</v>
      </c>
      <c r="AP33" s="193"/>
      <c r="AQ33" s="193"/>
      <c r="AR33" s="193"/>
      <c r="AS33" s="193"/>
      <c r="AT33" s="193"/>
      <c r="AU33" s="193"/>
      <c r="AV33" s="193">
        <f t="shared" si="1"/>
        <v>840</v>
      </c>
      <c r="AW33" s="193"/>
      <c r="AX33" s="193"/>
      <c r="AY33" s="193"/>
      <c r="AZ33" s="193"/>
      <c r="BA33" s="193"/>
      <c r="BB33" s="193"/>
      <c r="BC33" s="193"/>
      <c r="BD33" s="193">
        <v>1</v>
      </c>
      <c r="BE33" s="193"/>
      <c r="BF33" s="193"/>
      <c r="BG33" s="193"/>
      <c r="BH33" s="193"/>
      <c r="BI33" s="193"/>
      <c r="BJ33" s="193"/>
      <c r="BK33" s="193">
        <f t="shared" si="0"/>
        <v>840</v>
      </c>
      <c r="BL33" s="193"/>
      <c r="BM33" s="193"/>
      <c r="BN33" s="193"/>
      <c r="BO33" s="193"/>
      <c r="BP33" s="193"/>
      <c r="BQ33" s="194" t="s">
        <v>64</v>
      </c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2"/>
      <c r="CN33" s="192"/>
      <c r="CO33" s="192"/>
      <c r="CP33" s="192"/>
      <c r="CQ33" s="192"/>
      <c r="CR33" s="191"/>
      <c r="CS33" s="191"/>
      <c r="CT33" s="191"/>
      <c r="CU33" s="191"/>
      <c r="CV33" s="191"/>
      <c r="CW33" s="192"/>
      <c r="CX33" s="192"/>
      <c r="CY33" s="192"/>
      <c r="CZ33" s="192"/>
      <c r="DA33" s="192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2"/>
      <c r="DR33" s="192"/>
      <c r="DS33" s="192"/>
      <c r="DT33" s="192"/>
      <c r="DU33" s="192"/>
      <c r="DV33" s="191"/>
      <c r="DW33" s="191"/>
      <c r="DX33" s="191"/>
      <c r="DY33" s="191"/>
      <c r="DZ33" s="191"/>
      <c r="EA33" s="191"/>
      <c r="EB33" s="191">
        <f t="shared" si="2"/>
        <v>-840</v>
      </c>
      <c r="EC33" s="191"/>
      <c r="ED33" s="191"/>
      <c r="EE33" s="191"/>
      <c r="EF33" s="191"/>
    </row>
    <row r="34" spans="1:136" s="23" customFormat="1" ht="33.75" customHeight="1">
      <c r="A34" s="195" t="s">
        <v>344</v>
      </c>
      <c r="B34" s="195"/>
      <c r="C34" s="196">
        <v>41667</v>
      </c>
      <c r="D34" s="196"/>
      <c r="E34" s="196"/>
      <c r="F34" s="196"/>
      <c r="G34" s="195" t="s">
        <v>326</v>
      </c>
      <c r="H34" s="195"/>
      <c r="I34" s="195"/>
      <c r="J34" s="197" t="s">
        <v>338</v>
      </c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9"/>
      <c r="AD34" s="195"/>
      <c r="AE34" s="195"/>
      <c r="AF34" s="195"/>
      <c r="AG34" s="195"/>
      <c r="AH34" s="195"/>
      <c r="AI34" s="193">
        <v>8474.58</v>
      </c>
      <c r="AJ34" s="193"/>
      <c r="AK34" s="193"/>
      <c r="AL34" s="193"/>
      <c r="AM34" s="193"/>
      <c r="AN34" s="193"/>
      <c r="AO34" s="193">
        <v>1</v>
      </c>
      <c r="AP34" s="193"/>
      <c r="AQ34" s="193"/>
      <c r="AR34" s="193"/>
      <c r="AS34" s="193"/>
      <c r="AT34" s="193"/>
      <c r="AU34" s="193"/>
      <c r="AV34" s="193">
        <f>AI34*AO34</f>
        <v>8474.58</v>
      </c>
      <c r="AW34" s="193"/>
      <c r="AX34" s="193"/>
      <c r="AY34" s="193"/>
      <c r="AZ34" s="193"/>
      <c r="BA34" s="193"/>
      <c r="BB34" s="193"/>
      <c r="BC34" s="193"/>
      <c r="BD34" s="193">
        <v>1</v>
      </c>
      <c r="BE34" s="193"/>
      <c r="BF34" s="193"/>
      <c r="BG34" s="193"/>
      <c r="BH34" s="193"/>
      <c r="BI34" s="193"/>
      <c r="BJ34" s="193"/>
      <c r="BK34" s="193">
        <f t="shared" si="0"/>
        <v>8474.58</v>
      </c>
      <c r="BL34" s="193"/>
      <c r="BM34" s="193"/>
      <c r="BN34" s="193"/>
      <c r="BO34" s="193"/>
      <c r="BP34" s="193"/>
      <c r="BQ34" s="194" t="s">
        <v>344</v>
      </c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2"/>
      <c r="CN34" s="192"/>
      <c r="CO34" s="192"/>
      <c r="CP34" s="192"/>
      <c r="CQ34" s="192"/>
      <c r="CR34" s="191"/>
      <c r="CS34" s="191"/>
      <c r="CT34" s="191"/>
      <c r="CU34" s="191"/>
      <c r="CV34" s="191"/>
      <c r="CW34" s="192"/>
      <c r="CX34" s="192"/>
      <c r="CY34" s="192"/>
      <c r="CZ34" s="192"/>
      <c r="DA34" s="192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2"/>
      <c r="DR34" s="192"/>
      <c r="DS34" s="192"/>
      <c r="DT34" s="192"/>
      <c r="DU34" s="192"/>
      <c r="DV34" s="191"/>
      <c r="DW34" s="191"/>
      <c r="DX34" s="191"/>
      <c r="DY34" s="191"/>
      <c r="DZ34" s="191"/>
      <c r="EA34" s="191"/>
      <c r="EB34" s="191">
        <f>DB34-BK34</f>
        <v>-8474.58</v>
      </c>
      <c r="EC34" s="191"/>
      <c r="ED34" s="191"/>
      <c r="EE34" s="191"/>
      <c r="EF34" s="191"/>
    </row>
    <row r="35" spans="1:136" s="23" customFormat="1" ht="33.75" customHeight="1">
      <c r="A35" s="195" t="s">
        <v>345</v>
      </c>
      <c r="B35" s="195"/>
      <c r="C35" s="196">
        <v>41667</v>
      </c>
      <c r="D35" s="196"/>
      <c r="E35" s="196"/>
      <c r="F35" s="196"/>
      <c r="G35" s="195" t="s">
        <v>327</v>
      </c>
      <c r="H35" s="195"/>
      <c r="I35" s="195"/>
      <c r="J35" s="197" t="s">
        <v>336</v>
      </c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9"/>
      <c r="AD35" s="195"/>
      <c r="AE35" s="195"/>
      <c r="AF35" s="195"/>
      <c r="AG35" s="195"/>
      <c r="AH35" s="195"/>
      <c r="AI35" s="193">
        <v>5118.64</v>
      </c>
      <c r="AJ35" s="193"/>
      <c r="AK35" s="193"/>
      <c r="AL35" s="193"/>
      <c r="AM35" s="193"/>
      <c r="AN35" s="193"/>
      <c r="AO35" s="193">
        <v>1</v>
      </c>
      <c r="AP35" s="193"/>
      <c r="AQ35" s="193"/>
      <c r="AR35" s="193"/>
      <c r="AS35" s="193"/>
      <c r="AT35" s="193"/>
      <c r="AU35" s="193"/>
      <c r="AV35" s="193">
        <f>AI35*AO35</f>
        <v>5118.64</v>
      </c>
      <c r="AW35" s="193"/>
      <c r="AX35" s="193"/>
      <c r="AY35" s="193"/>
      <c r="AZ35" s="193"/>
      <c r="BA35" s="193"/>
      <c r="BB35" s="193"/>
      <c r="BC35" s="193"/>
      <c r="BD35" s="193">
        <v>1</v>
      </c>
      <c r="BE35" s="193"/>
      <c r="BF35" s="193"/>
      <c r="BG35" s="193"/>
      <c r="BH35" s="193"/>
      <c r="BI35" s="193"/>
      <c r="BJ35" s="193"/>
      <c r="BK35" s="193">
        <f t="shared" si="0"/>
        <v>5118.64</v>
      </c>
      <c r="BL35" s="193"/>
      <c r="BM35" s="193"/>
      <c r="BN35" s="193"/>
      <c r="BO35" s="193"/>
      <c r="BP35" s="193"/>
      <c r="BQ35" s="194" t="s">
        <v>345</v>
      </c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2"/>
      <c r="CN35" s="192"/>
      <c r="CO35" s="192"/>
      <c r="CP35" s="192"/>
      <c r="CQ35" s="192"/>
      <c r="CR35" s="191"/>
      <c r="CS35" s="191"/>
      <c r="CT35" s="191"/>
      <c r="CU35" s="191"/>
      <c r="CV35" s="191"/>
      <c r="CW35" s="192"/>
      <c r="CX35" s="192"/>
      <c r="CY35" s="192"/>
      <c r="CZ35" s="192"/>
      <c r="DA35" s="192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2"/>
      <c r="DR35" s="192"/>
      <c r="DS35" s="192"/>
      <c r="DT35" s="192"/>
      <c r="DU35" s="192"/>
      <c r="DV35" s="191"/>
      <c r="DW35" s="191"/>
      <c r="DX35" s="191"/>
      <c r="DY35" s="191"/>
      <c r="DZ35" s="191"/>
      <c r="EA35" s="191"/>
      <c r="EB35" s="191">
        <f>DB35-BK35</f>
        <v>-5118.64</v>
      </c>
      <c r="EC35" s="191"/>
      <c r="ED35" s="191"/>
      <c r="EE35" s="191"/>
      <c r="EF35" s="191"/>
    </row>
    <row r="36" spans="1:136" s="23" customFormat="1" ht="33.75" customHeight="1">
      <c r="A36" s="195" t="s">
        <v>247</v>
      </c>
      <c r="B36" s="195"/>
      <c r="C36" s="196">
        <v>41667</v>
      </c>
      <c r="D36" s="196"/>
      <c r="E36" s="196"/>
      <c r="F36" s="196"/>
      <c r="G36" s="195" t="s">
        <v>328</v>
      </c>
      <c r="H36" s="195"/>
      <c r="I36" s="195"/>
      <c r="J36" s="197" t="s">
        <v>337</v>
      </c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  <c r="AD36" s="195"/>
      <c r="AE36" s="195"/>
      <c r="AF36" s="195"/>
      <c r="AG36" s="195"/>
      <c r="AH36" s="195"/>
      <c r="AI36" s="193">
        <v>2984.81</v>
      </c>
      <c r="AJ36" s="193"/>
      <c r="AK36" s="193"/>
      <c r="AL36" s="193"/>
      <c r="AM36" s="193"/>
      <c r="AN36" s="193"/>
      <c r="AO36" s="193">
        <v>1</v>
      </c>
      <c r="AP36" s="193"/>
      <c r="AQ36" s="193"/>
      <c r="AR36" s="193"/>
      <c r="AS36" s="193"/>
      <c r="AT36" s="193"/>
      <c r="AU36" s="193"/>
      <c r="AV36" s="193">
        <f>AI36*AO36</f>
        <v>2984.81</v>
      </c>
      <c r="AW36" s="193"/>
      <c r="AX36" s="193"/>
      <c r="AY36" s="193"/>
      <c r="AZ36" s="193"/>
      <c r="BA36" s="193"/>
      <c r="BB36" s="193"/>
      <c r="BC36" s="193"/>
      <c r="BD36" s="193">
        <v>1</v>
      </c>
      <c r="BE36" s="193"/>
      <c r="BF36" s="193"/>
      <c r="BG36" s="193"/>
      <c r="BH36" s="193"/>
      <c r="BI36" s="193"/>
      <c r="BJ36" s="193"/>
      <c r="BK36" s="193">
        <f t="shared" si="0"/>
        <v>2984.81</v>
      </c>
      <c r="BL36" s="193"/>
      <c r="BM36" s="193"/>
      <c r="BN36" s="193"/>
      <c r="BO36" s="193"/>
      <c r="BP36" s="193"/>
      <c r="BQ36" s="194" t="s">
        <v>247</v>
      </c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2"/>
      <c r="CN36" s="192"/>
      <c r="CO36" s="192"/>
      <c r="CP36" s="192"/>
      <c r="CQ36" s="192"/>
      <c r="CR36" s="191"/>
      <c r="CS36" s="191"/>
      <c r="CT36" s="191"/>
      <c r="CU36" s="191"/>
      <c r="CV36" s="191"/>
      <c r="CW36" s="192"/>
      <c r="CX36" s="192"/>
      <c r="CY36" s="192"/>
      <c r="CZ36" s="192"/>
      <c r="DA36" s="192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2"/>
      <c r="DR36" s="192"/>
      <c r="DS36" s="192"/>
      <c r="DT36" s="192"/>
      <c r="DU36" s="192"/>
      <c r="DV36" s="191"/>
      <c r="DW36" s="191"/>
      <c r="DX36" s="191"/>
      <c r="DY36" s="191"/>
      <c r="DZ36" s="191"/>
      <c r="EA36" s="191"/>
      <c r="EB36" s="191">
        <f>DB36-BK36</f>
        <v>-2984.81</v>
      </c>
      <c r="EC36" s="191"/>
      <c r="ED36" s="191"/>
      <c r="EE36" s="191"/>
      <c r="EF36" s="191"/>
    </row>
    <row r="37" spans="1:136" s="23" customFormat="1" ht="33.75" customHeight="1">
      <c r="A37" s="195" t="s">
        <v>346</v>
      </c>
      <c r="B37" s="195"/>
      <c r="C37" s="196">
        <v>41669</v>
      </c>
      <c r="D37" s="196"/>
      <c r="E37" s="196"/>
      <c r="F37" s="196"/>
      <c r="G37" s="195" t="s">
        <v>340</v>
      </c>
      <c r="H37" s="195"/>
      <c r="I37" s="195"/>
      <c r="J37" s="197" t="s">
        <v>341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9"/>
      <c r="AD37" s="195"/>
      <c r="AE37" s="195"/>
      <c r="AF37" s="195"/>
      <c r="AG37" s="195"/>
      <c r="AH37" s="195"/>
      <c r="AI37" s="193">
        <v>517.14</v>
      </c>
      <c r="AJ37" s="193"/>
      <c r="AK37" s="193"/>
      <c r="AL37" s="193"/>
      <c r="AM37" s="193"/>
      <c r="AN37" s="193"/>
      <c r="AO37" s="193">
        <v>1</v>
      </c>
      <c r="AP37" s="193"/>
      <c r="AQ37" s="193"/>
      <c r="AR37" s="193"/>
      <c r="AS37" s="193"/>
      <c r="AT37" s="193"/>
      <c r="AU37" s="193"/>
      <c r="AV37" s="193">
        <f>AI37*AO37</f>
        <v>517.14</v>
      </c>
      <c r="AW37" s="193"/>
      <c r="AX37" s="193"/>
      <c r="AY37" s="193"/>
      <c r="AZ37" s="193"/>
      <c r="BA37" s="193"/>
      <c r="BB37" s="193"/>
      <c r="BC37" s="193"/>
      <c r="BD37" s="193">
        <v>1</v>
      </c>
      <c r="BE37" s="193"/>
      <c r="BF37" s="193"/>
      <c r="BG37" s="193"/>
      <c r="BH37" s="193"/>
      <c r="BI37" s="193"/>
      <c r="BJ37" s="193"/>
      <c r="BK37" s="193">
        <f t="shared" si="0"/>
        <v>517.14</v>
      </c>
      <c r="BL37" s="193"/>
      <c r="BM37" s="193"/>
      <c r="BN37" s="193"/>
      <c r="BO37" s="193"/>
      <c r="BP37" s="193"/>
      <c r="BQ37" s="194" t="s">
        <v>346</v>
      </c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2"/>
      <c r="CN37" s="192"/>
      <c r="CO37" s="192"/>
      <c r="CP37" s="192"/>
      <c r="CQ37" s="192"/>
      <c r="CR37" s="191"/>
      <c r="CS37" s="191"/>
      <c r="CT37" s="191"/>
      <c r="CU37" s="191"/>
      <c r="CV37" s="191"/>
      <c r="CW37" s="192"/>
      <c r="CX37" s="192"/>
      <c r="CY37" s="192"/>
      <c r="CZ37" s="192"/>
      <c r="DA37" s="192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2"/>
      <c r="DR37" s="192"/>
      <c r="DS37" s="192"/>
      <c r="DT37" s="192"/>
      <c r="DU37" s="192"/>
      <c r="DV37" s="191"/>
      <c r="DW37" s="191"/>
      <c r="DX37" s="191"/>
      <c r="DY37" s="191"/>
      <c r="DZ37" s="191"/>
      <c r="EA37" s="191"/>
      <c r="EB37" s="191">
        <f>DB37-BK37</f>
        <v>-517.14</v>
      </c>
      <c r="EC37" s="191"/>
      <c r="ED37" s="191"/>
      <c r="EE37" s="191"/>
      <c r="EF37" s="191"/>
    </row>
    <row r="38" spans="1:136" s="23" customFormat="1" ht="33.75" customHeight="1">
      <c r="A38" s="195" t="s">
        <v>347</v>
      </c>
      <c r="B38" s="195"/>
      <c r="C38" s="196">
        <v>41670</v>
      </c>
      <c r="D38" s="196"/>
      <c r="E38" s="196"/>
      <c r="F38" s="196"/>
      <c r="G38" s="195" t="s">
        <v>287</v>
      </c>
      <c r="H38" s="195"/>
      <c r="I38" s="195"/>
      <c r="J38" s="197" t="s">
        <v>274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9"/>
      <c r="AD38" s="195"/>
      <c r="AE38" s="195"/>
      <c r="AF38" s="195"/>
      <c r="AG38" s="195"/>
      <c r="AH38" s="195"/>
      <c r="AI38" s="221">
        <v>0</v>
      </c>
      <c r="AJ38" s="221"/>
      <c r="AK38" s="221"/>
      <c r="AL38" s="221"/>
      <c r="AM38" s="221"/>
      <c r="AN38" s="221"/>
      <c r="AO38" s="221">
        <v>0</v>
      </c>
      <c r="AP38" s="221"/>
      <c r="AQ38" s="221"/>
      <c r="AR38" s="221"/>
      <c r="AS38" s="221"/>
      <c r="AT38" s="221"/>
      <c r="AU38" s="221"/>
      <c r="AV38" s="221">
        <f t="shared" si="1"/>
        <v>0</v>
      </c>
      <c r="AW38" s="221"/>
      <c r="AX38" s="221"/>
      <c r="AY38" s="221"/>
      <c r="AZ38" s="221"/>
      <c r="BA38" s="221"/>
      <c r="BB38" s="221"/>
      <c r="BC38" s="221"/>
      <c r="BD38" s="221">
        <v>0</v>
      </c>
      <c r="BE38" s="221"/>
      <c r="BF38" s="221"/>
      <c r="BG38" s="221"/>
      <c r="BH38" s="221"/>
      <c r="BI38" s="221"/>
      <c r="BJ38" s="221"/>
      <c r="BK38" s="221">
        <f t="shared" si="0"/>
        <v>0</v>
      </c>
      <c r="BL38" s="221"/>
      <c r="BM38" s="221"/>
      <c r="BN38" s="221"/>
      <c r="BO38" s="221"/>
      <c r="BP38" s="221"/>
      <c r="BQ38" s="194" t="s">
        <v>347</v>
      </c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1">
        <f>ROUND(10000/1.18,2)</f>
        <v>8474.58</v>
      </c>
      <c r="CD38" s="191"/>
      <c r="CE38" s="191"/>
      <c r="CF38" s="191"/>
      <c r="CG38" s="191"/>
      <c r="CH38" s="191">
        <f>ROUND(CC38*18%,2)</f>
        <v>1525.42</v>
      </c>
      <c r="CI38" s="191"/>
      <c r="CJ38" s="191"/>
      <c r="CK38" s="191"/>
      <c r="CL38" s="191"/>
      <c r="CM38" s="192"/>
      <c r="CN38" s="192"/>
      <c r="CO38" s="192"/>
      <c r="CP38" s="192"/>
      <c r="CQ38" s="192"/>
      <c r="CR38" s="191">
        <f>CC38+CH38+CM38</f>
        <v>10000</v>
      </c>
      <c r="CS38" s="191"/>
      <c r="CT38" s="191"/>
      <c r="CU38" s="191"/>
      <c r="CV38" s="191"/>
      <c r="CW38" s="192">
        <v>1</v>
      </c>
      <c r="CX38" s="192"/>
      <c r="CY38" s="192"/>
      <c r="CZ38" s="192"/>
      <c r="DA38" s="192"/>
      <c r="DB38" s="191">
        <f>CC38*CW38</f>
        <v>8474.58</v>
      </c>
      <c r="DC38" s="191"/>
      <c r="DD38" s="191"/>
      <c r="DE38" s="191"/>
      <c r="DF38" s="191"/>
      <c r="DG38" s="191">
        <f>ROUND(DB38*18%,2)</f>
        <v>1525.42</v>
      </c>
      <c r="DH38" s="191"/>
      <c r="DI38" s="191"/>
      <c r="DJ38" s="191"/>
      <c r="DK38" s="191"/>
      <c r="DL38" s="191">
        <f>DB38+DG38</f>
        <v>10000</v>
      </c>
      <c r="DM38" s="191"/>
      <c r="DN38" s="191"/>
      <c r="DO38" s="191"/>
      <c r="DP38" s="191"/>
      <c r="DQ38" s="192"/>
      <c r="DR38" s="192"/>
      <c r="DS38" s="192"/>
      <c r="DT38" s="192"/>
      <c r="DU38" s="192"/>
      <c r="DV38" s="191">
        <f>DL38+DQ38</f>
        <v>10000</v>
      </c>
      <c r="DW38" s="191"/>
      <c r="DX38" s="191"/>
      <c r="DY38" s="191"/>
      <c r="DZ38" s="191"/>
      <c r="EA38" s="191"/>
      <c r="EB38" s="191">
        <f t="shared" si="2"/>
        <v>8474.58</v>
      </c>
      <c r="EC38" s="191"/>
      <c r="ED38" s="191"/>
      <c r="EE38" s="191"/>
      <c r="EF38" s="191"/>
    </row>
    <row r="39" spans="1:136" ht="45.75" customHeight="1">
      <c r="A39" s="208" t="s">
        <v>31</v>
      </c>
      <c r="B39" s="209"/>
      <c r="C39" s="209"/>
      <c r="D39" s="209"/>
      <c r="E39" s="209"/>
      <c r="F39" s="209"/>
      <c r="G39" s="209"/>
      <c r="H39" s="209"/>
      <c r="I39" s="209"/>
      <c r="J39" s="206" t="s">
        <v>32</v>
      </c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95" t="s">
        <v>32</v>
      </c>
      <c r="AE39" s="95"/>
      <c r="AF39" s="95"/>
      <c r="AG39" s="95"/>
      <c r="AH39" s="95"/>
      <c r="AI39" s="163" t="s">
        <v>32</v>
      </c>
      <c r="AJ39" s="163"/>
      <c r="AK39" s="163"/>
      <c r="AL39" s="163"/>
      <c r="AM39" s="163"/>
      <c r="AN39" s="163"/>
      <c r="AO39" s="163">
        <f>SUM(AO9:AU38)</f>
        <v>19</v>
      </c>
      <c r="AP39" s="163"/>
      <c r="AQ39" s="163"/>
      <c r="AR39" s="163"/>
      <c r="AS39" s="163"/>
      <c r="AT39" s="163"/>
      <c r="AU39" s="163"/>
      <c r="AV39" s="163">
        <f>SUM(AV9:BC38)</f>
        <v>51408.40000000001</v>
      </c>
      <c r="AW39" s="163"/>
      <c r="AX39" s="163"/>
      <c r="AY39" s="163"/>
      <c r="AZ39" s="163"/>
      <c r="BA39" s="163"/>
      <c r="BB39" s="163"/>
      <c r="BC39" s="163"/>
      <c r="BD39" s="163">
        <f>SUM(BD9:BJ38)</f>
        <v>19</v>
      </c>
      <c r="BE39" s="163"/>
      <c r="BF39" s="163"/>
      <c r="BG39" s="163"/>
      <c r="BH39" s="163"/>
      <c r="BI39" s="163"/>
      <c r="BJ39" s="163"/>
      <c r="BK39" s="163">
        <f>SUM(BK7:BP38)</f>
        <v>51408.40000000001</v>
      </c>
      <c r="BL39" s="163"/>
      <c r="BM39" s="163"/>
      <c r="BN39" s="163"/>
      <c r="BO39" s="163"/>
      <c r="BP39" s="163"/>
      <c r="BQ39" s="217" t="s">
        <v>69</v>
      </c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8" t="s">
        <v>32</v>
      </c>
      <c r="CD39" s="218"/>
      <c r="CE39" s="218"/>
      <c r="CF39" s="218"/>
      <c r="CG39" s="218"/>
      <c r="CH39" s="218" t="s">
        <v>32</v>
      </c>
      <c r="CI39" s="218"/>
      <c r="CJ39" s="218"/>
      <c r="CK39" s="218"/>
      <c r="CL39" s="218"/>
      <c r="CM39" s="218" t="s">
        <v>32</v>
      </c>
      <c r="CN39" s="218"/>
      <c r="CO39" s="218"/>
      <c r="CP39" s="218"/>
      <c r="CQ39" s="218"/>
      <c r="CR39" s="218" t="s">
        <v>32</v>
      </c>
      <c r="CS39" s="218"/>
      <c r="CT39" s="218"/>
      <c r="CU39" s="218"/>
      <c r="CV39" s="218"/>
      <c r="CW39" s="220">
        <f>SUM(CW9:DA38)</f>
        <v>11</v>
      </c>
      <c r="CX39" s="220"/>
      <c r="CY39" s="220"/>
      <c r="CZ39" s="220"/>
      <c r="DA39" s="220"/>
      <c r="DB39" s="216">
        <f>SUM(DB9:DF38)</f>
        <v>117330.51</v>
      </c>
      <c r="DC39" s="216"/>
      <c r="DD39" s="216"/>
      <c r="DE39" s="216"/>
      <c r="DF39" s="216"/>
      <c r="DG39" s="216">
        <f>SUM(DG9:DK38)</f>
        <v>21119.5</v>
      </c>
      <c r="DH39" s="216"/>
      <c r="DI39" s="216"/>
      <c r="DJ39" s="216"/>
      <c r="DK39" s="216"/>
      <c r="DL39" s="216">
        <f>SUM(DL9:DP38)</f>
        <v>138450.01</v>
      </c>
      <c r="DM39" s="216"/>
      <c r="DN39" s="216"/>
      <c r="DO39" s="216"/>
      <c r="DP39" s="216"/>
      <c r="DQ39" s="216"/>
      <c r="DR39" s="216"/>
      <c r="DS39" s="216"/>
      <c r="DT39" s="216"/>
      <c r="DU39" s="216"/>
      <c r="DV39" s="216">
        <f>DL39+DQ39</f>
        <v>138450.01</v>
      </c>
      <c r="DW39" s="216"/>
      <c r="DX39" s="216"/>
      <c r="DY39" s="216"/>
      <c r="DZ39" s="216"/>
      <c r="EA39" s="216"/>
      <c r="EB39" s="216">
        <f>SUM(EB7:EF38)</f>
        <v>65922.11</v>
      </c>
      <c r="EC39" s="216"/>
      <c r="ED39" s="216"/>
      <c r="EE39" s="216"/>
      <c r="EF39" s="216"/>
    </row>
    <row r="40" spans="1:136" ht="38.25" customHeight="1">
      <c r="A40" s="208" t="s">
        <v>33</v>
      </c>
      <c r="B40" s="209"/>
      <c r="C40" s="209"/>
      <c r="D40" s="209"/>
      <c r="E40" s="209"/>
      <c r="F40" s="209"/>
      <c r="G40" s="209"/>
      <c r="H40" s="209"/>
      <c r="I40" s="209"/>
      <c r="J40" s="206" t="s">
        <v>32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95" t="s">
        <v>32</v>
      </c>
      <c r="AE40" s="95"/>
      <c r="AF40" s="95"/>
      <c r="AG40" s="95"/>
      <c r="AH40" s="95"/>
      <c r="AI40" s="163" t="s">
        <v>32</v>
      </c>
      <c r="AJ40" s="163"/>
      <c r="AK40" s="163"/>
      <c r="AL40" s="163"/>
      <c r="AM40" s="163"/>
      <c r="AN40" s="163"/>
      <c r="AO40" s="163">
        <f>AO39</f>
        <v>19</v>
      </c>
      <c r="AP40" s="163"/>
      <c r="AQ40" s="163"/>
      <c r="AR40" s="163"/>
      <c r="AS40" s="163"/>
      <c r="AT40" s="163"/>
      <c r="AU40" s="163"/>
      <c r="AV40" s="163">
        <f>AV39</f>
        <v>51408.40000000001</v>
      </c>
      <c r="AW40" s="163"/>
      <c r="AX40" s="163"/>
      <c r="AY40" s="163"/>
      <c r="AZ40" s="163"/>
      <c r="BA40" s="163"/>
      <c r="BB40" s="163"/>
      <c r="BC40" s="163"/>
      <c r="BD40" s="163">
        <f>BD39</f>
        <v>19</v>
      </c>
      <c r="BE40" s="163"/>
      <c r="BF40" s="163"/>
      <c r="BG40" s="163"/>
      <c r="BH40" s="163"/>
      <c r="BI40" s="163"/>
      <c r="BJ40" s="163"/>
      <c r="BK40" s="163">
        <f>BK39</f>
        <v>51408.40000000001</v>
      </c>
      <c r="BL40" s="163"/>
      <c r="BM40" s="163"/>
      <c r="BN40" s="163"/>
      <c r="BO40" s="163"/>
      <c r="BP40" s="163"/>
      <c r="BQ40" s="217" t="s">
        <v>33</v>
      </c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8" t="s">
        <v>32</v>
      </c>
      <c r="CD40" s="218"/>
      <c r="CE40" s="218"/>
      <c r="CF40" s="218"/>
      <c r="CG40" s="218"/>
      <c r="CH40" s="218" t="s">
        <v>32</v>
      </c>
      <c r="CI40" s="218"/>
      <c r="CJ40" s="218"/>
      <c r="CK40" s="218"/>
      <c r="CL40" s="218"/>
      <c r="CM40" s="218" t="s">
        <v>32</v>
      </c>
      <c r="CN40" s="218"/>
      <c r="CO40" s="218"/>
      <c r="CP40" s="218"/>
      <c r="CQ40" s="218"/>
      <c r="CR40" s="218" t="s">
        <v>32</v>
      </c>
      <c r="CS40" s="218"/>
      <c r="CT40" s="218"/>
      <c r="CU40" s="218"/>
      <c r="CV40" s="218"/>
      <c r="CW40" s="220">
        <f>CW39</f>
        <v>11</v>
      </c>
      <c r="CX40" s="220"/>
      <c r="CY40" s="220"/>
      <c r="CZ40" s="220"/>
      <c r="DA40" s="220"/>
      <c r="DB40" s="216">
        <f>DB39</f>
        <v>117330.51</v>
      </c>
      <c r="DC40" s="216"/>
      <c r="DD40" s="216"/>
      <c r="DE40" s="216"/>
      <c r="DF40" s="216"/>
      <c r="DG40" s="216">
        <f>DG39</f>
        <v>21119.5</v>
      </c>
      <c r="DH40" s="216"/>
      <c r="DI40" s="216"/>
      <c r="DJ40" s="216"/>
      <c r="DK40" s="216"/>
      <c r="DL40" s="216">
        <f>DL39</f>
        <v>138450.01</v>
      </c>
      <c r="DM40" s="216"/>
      <c r="DN40" s="216"/>
      <c r="DO40" s="216"/>
      <c r="DP40" s="216"/>
      <c r="DQ40" s="216"/>
      <c r="DR40" s="216"/>
      <c r="DS40" s="216"/>
      <c r="DT40" s="216"/>
      <c r="DU40" s="216"/>
      <c r="DV40" s="216">
        <f>DL40+DQ40</f>
        <v>138450.01</v>
      </c>
      <c r="DW40" s="216"/>
      <c r="DX40" s="216"/>
      <c r="DY40" s="216"/>
      <c r="DZ40" s="216"/>
      <c r="EA40" s="216"/>
      <c r="EB40" s="216">
        <f>EB39</f>
        <v>65922.11</v>
      </c>
      <c r="EC40" s="216"/>
      <c r="ED40" s="216"/>
      <c r="EE40" s="216"/>
      <c r="EF40" s="216"/>
    </row>
    <row r="41" spans="1:136" ht="45" customHeight="1">
      <c r="A41" s="201" t="s">
        <v>74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3" t="s">
        <v>32</v>
      </c>
      <c r="T41" s="203"/>
      <c r="U41" s="202"/>
      <c r="V41" s="202"/>
      <c r="W41" s="202"/>
      <c r="X41" s="202"/>
      <c r="Y41" s="202"/>
      <c r="Z41" s="202"/>
      <c r="AA41" s="202"/>
      <c r="AB41" s="202"/>
      <c r="AC41" s="204"/>
      <c r="AD41" s="95" t="s">
        <v>32</v>
      </c>
      <c r="AE41" s="95"/>
      <c r="AF41" s="95"/>
      <c r="AG41" s="95"/>
      <c r="AH41" s="95"/>
      <c r="AI41" s="163" t="s">
        <v>32</v>
      </c>
      <c r="AJ41" s="163"/>
      <c r="AK41" s="163"/>
      <c r="AL41" s="163"/>
      <c r="AM41" s="163"/>
      <c r="AN41" s="163"/>
      <c r="AO41" s="163">
        <v>0</v>
      </c>
      <c r="AP41" s="163"/>
      <c r="AQ41" s="163"/>
      <c r="AR41" s="163"/>
      <c r="AS41" s="163"/>
      <c r="AT41" s="163"/>
      <c r="AU41" s="163"/>
      <c r="AV41" s="163">
        <v>0</v>
      </c>
      <c r="AW41" s="163"/>
      <c r="AX41" s="163"/>
      <c r="AY41" s="163"/>
      <c r="AZ41" s="163"/>
      <c r="BA41" s="163"/>
      <c r="BB41" s="163"/>
      <c r="BC41" s="163"/>
      <c r="BD41" s="163">
        <v>0</v>
      </c>
      <c r="BE41" s="163"/>
      <c r="BF41" s="163"/>
      <c r="BG41" s="163"/>
      <c r="BH41" s="163"/>
      <c r="BI41" s="163"/>
      <c r="BJ41" s="163"/>
      <c r="BK41" s="163">
        <v>0</v>
      </c>
      <c r="BL41" s="163"/>
      <c r="BM41" s="163"/>
      <c r="BN41" s="163"/>
      <c r="BO41" s="163"/>
      <c r="BP41" s="163"/>
      <c r="BQ41" s="217" t="s">
        <v>89</v>
      </c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8" t="s">
        <v>32</v>
      </c>
      <c r="CD41" s="218"/>
      <c r="CE41" s="218"/>
      <c r="CF41" s="218"/>
      <c r="CG41" s="218"/>
      <c r="CH41" s="218" t="s">
        <v>32</v>
      </c>
      <c r="CI41" s="218"/>
      <c r="CJ41" s="218"/>
      <c r="CK41" s="218"/>
      <c r="CL41" s="218"/>
      <c r="CM41" s="218" t="s">
        <v>32</v>
      </c>
      <c r="CN41" s="218"/>
      <c r="CO41" s="218"/>
      <c r="CP41" s="218"/>
      <c r="CQ41" s="218"/>
      <c r="CR41" s="218" t="s">
        <v>32</v>
      </c>
      <c r="CS41" s="218"/>
      <c r="CT41" s="218"/>
      <c r="CU41" s="218"/>
      <c r="CV41" s="218"/>
      <c r="CW41" s="220">
        <v>0</v>
      </c>
      <c r="CX41" s="220"/>
      <c r="CY41" s="220"/>
      <c r="CZ41" s="220"/>
      <c r="DA41" s="220"/>
      <c r="DB41" s="220">
        <v>0</v>
      </c>
      <c r="DC41" s="220"/>
      <c r="DD41" s="220"/>
      <c r="DE41" s="220"/>
      <c r="DF41" s="220"/>
      <c r="DG41" s="220">
        <v>0</v>
      </c>
      <c r="DH41" s="220"/>
      <c r="DI41" s="220"/>
      <c r="DJ41" s="220"/>
      <c r="DK41" s="220"/>
      <c r="DL41" s="220">
        <v>0</v>
      </c>
      <c r="DM41" s="220"/>
      <c r="DN41" s="220"/>
      <c r="DO41" s="220"/>
      <c r="DP41" s="220"/>
      <c r="DQ41" s="220"/>
      <c r="DR41" s="220"/>
      <c r="DS41" s="220"/>
      <c r="DT41" s="220"/>
      <c r="DU41" s="220"/>
      <c r="DV41" s="220">
        <v>0</v>
      </c>
      <c r="DW41" s="220"/>
      <c r="DX41" s="220"/>
      <c r="DY41" s="220"/>
      <c r="DZ41" s="220"/>
      <c r="EA41" s="220"/>
      <c r="EB41" s="220">
        <v>0</v>
      </c>
      <c r="EC41" s="220"/>
      <c r="ED41" s="220"/>
      <c r="EE41" s="220"/>
      <c r="EF41" s="220"/>
    </row>
    <row r="43" spans="1:68" ht="11.25">
      <c r="A43" s="215"/>
      <c r="B43" s="215"/>
      <c r="C43" s="215"/>
      <c r="D43" s="215"/>
      <c r="E43" s="215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</row>
    <row r="44" spans="1:68" ht="11.25">
      <c r="A44" s="219" t="s">
        <v>173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</row>
  </sheetData>
  <sheetProtection/>
  <mergeCells count="820">
    <mergeCell ref="CH38:CL38"/>
    <mergeCell ref="CM38:CQ38"/>
    <mergeCell ref="DV38:EA38"/>
    <mergeCell ref="EB38:EF38"/>
    <mergeCell ref="CR38:CV38"/>
    <mergeCell ref="CW38:DA38"/>
    <mergeCell ref="DB38:DF38"/>
    <mergeCell ref="DG38:DK38"/>
    <mergeCell ref="DL38:DP38"/>
    <mergeCell ref="DQ38:DU38"/>
    <mergeCell ref="AO38:AU38"/>
    <mergeCell ref="AV38:BC38"/>
    <mergeCell ref="BD38:BJ38"/>
    <mergeCell ref="BK38:BP38"/>
    <mergeCell ref="BQ38:CB38"/>
    <mergeCell ref="CC38:CG38"/>
    <mergeCell ref="DL32:DP32"/>
    <mergeCell ref="DQ32:DU32"/>
    <mergeCell ref="DV32:EA32"/>
    <mergeCell ref="EB32:EF32"/>
    <mergeCell ref="A38:B38"/>
    <mergeCell ref="C38:F38"/>
    <mergeCell ref="G38:I38"/>
    <mergeCell ref="J38:AC38"/>
    <mergeCell ref="AD38:AH38"/>
    <mergeCell ref="AI38:AN38"/>
    <mergeCell ref="CH32:CL32"/>
    <mergeCell ref="CM32:CQ32"/>
    <mergeCell ref="CR32:CV32"/>
    <mergeCell ref="CW32:DA32"/>
    <mergeCell ref="DB32:DF32"/>
    <mergeCell ref="DG32:DK32"/>
    <mergeCell ref="AO32:AU32"/>
    <mergeCell ref="AV32:BC32"/>
    <mergeCell ref="BD32:BJ32"/>
    <mergeCell ref="BK32:BP32"/>
    <mergeCell ref="BQ32:CB32"/>
    <mergeCell ref="CC32:CG32"/>
    <mergeCell ref="DL30:DP30"/>
    <mergeCell ref="DQ30:DU30"/>
    <mergeCell ref="DV30:EA30"/>
    <mergeCell ref="EB30:EF30"/>
    <mergeCell ref="A32:B32"/>
    <mergeCell ref="C32:F32"/>
    <mergeCell ref="G32:I32"/>
    <mergeCell ref="J32:AC32"/>
    <mergeCell ref="AD32:AH32"/>
    <mergeCell ref="AI32:AN32"/>
    <mergeCell ref="CH30:CL30"/>
    <mergeCell ref="CM30:CQ30"/>
    <mergeCell ref="CR30:CV30"/>
    <mergeCell ref="CW30:DA30"/>
    <mergeCell ref="DB30:DF30"/>
    <mergeCell ref="DG30:DK30"/>
    <mergeCell ref="AO30:AU30"/>
    <mergeCell ref="AV30:BC30"/>
    <mergeCell ref="BD30:BJ30"/>
    <mergeCell ref="BK30:BP30"/>
    <mergeCell ref="BQ30:CB30"/>
    <mergeCell ref="CC30:CG30"/>
    <mergeCell ref="DL29:DP29"/>
    <mergeCell ref="DQ29:DU29"/>
    <mergeCell ref="DV29:EA29"/>
    <mergeCell ref="EB29:EF29"/>
    <mergeCell ref="A30:B30"/>
    <mergeCell ref="C30:F30"/>
    <mergeCell ref="G30:I30"/>
    <mergeCell ref="J30:AC30"/>
    <mergeCell ref="AD30:AH30"/>
    <mergeCell ref="AI30:AN30"/>
    <mergeCell ref="CH29:CL29"/>
    <mergeCell ref="CM29:CQ29"/>
    <mergeCell ref="CR29:CV29"/>
    <mergeCell ref="CW29:DA29"/>
    <mergeCell ref="DB29:DF29"/>
    <mergeCell ref="DG29:DK29"/>
    <mergeCell ref="AO29:AU29"/>
    <mergeCell ref="AV29:BC29"/>
    <mergeCell ref="BD29:BJ29"/>
    <mergeCell ref="BK29:BP29"/>
    <mergeCell ref="BQ29:CB29"/>
    <mergeCell ref="CC29:CG29"/>
    <mergeCell ref="DL27:DP27"/>
    <mergeCell ref="DQ27:DU27"/>
    <mergeCell ref="DV27:EA27"/>
    <mergeCell ref="EB27:EF27"/>
    <mergeCell ref="A29:B29"/>
    <mergeCell ref="C29:F29"/>
    <mergeCell ref="G29:I29"/>
    <mergeCell ref="J29:AC29"/>
    <mergeCell ref="AD29:AH29"/>
    <mergeCell ref="AI29:AN29"/>
    <mergeCell ref="CH27:CL27"/>
    <mergeCell ref="CM27:CQ27"/>
    <mergeCell ref="CR27:CV27"/>
    <mergeCell ref="CW27:DA27"/>
    <mergeCell ref="DB27:DF27"/>
    <mergeCell ref="DG27:DK27"/>
    <mergeCell ref="AO27:AU27"/>
    <mergeCell ref="AV27:BC27"/>
    <mergeCell ref="BD27:BJ27"/>
    <mergeCell ref="BK27:BP27"/>
    <mergeCell ref="BQ27:CB27"/>
    <mergeCell ref="CC27:CG27"/>
    <mergeCell ref="DL24:DP24"/>
    <mergeCell ref="DQ24:DU24"/>
    <mergeCell ref="DV24:EA24"/>
    <mergeCell ref="EB24:EF24"/>
    <mergeCell ref="A27:B27"/>
    <mergeCell ref="C27:F27"/>
    <mergeCell ref="G27:I27"/>
    <mergeCell ref="J27:AC27"/>
    <mergeCell ref="AD27:AH27"/>
    <mergeCell ref="AI27:AN27"/>
    <mergeCell ref="CH24:CL24"/>
    <mergeCell ref="CM24:CQ24"/>
    <mergeCell ref="CR24:CV24"/>
    <mergeCell ref="CW24:DA24"/>
    <mergeCell ref="DB24:DF24"/>
    <mergeCell ref="DG24:DK24"/>
    <mergeCell ref="AO24:AU24"/>
    <mergeCell ref="AV24:BC24"/>
    <mergeCell ref="BD24:BJ24"/>
    <mergeCell ref="BK24:BP24"/>
    <mergeCell ref="BQ24:CB24"/>
    <mergeCell ref="CC24:CG24"/>
    <mergeCell ref="DL22:DP22"/>
    <mergeCell ref="DQ22:DU22"/>
    <mergeCell ref="DV22:EA22"/>
    <mergeCell ref="EB22:EF22"/>
    <mergeCell ref="A24:B24"/>
    <mergeCell ref="C24:F24"/>
    <mergeCell ref="G24:I24"/>
    <mergeCell ref="J24:AC24"/>
    <mergeCell ref="AD24:AH24"/>
    <mergeCell ref="AI24:AN24"/>
    <mergeCell ref="CH22:CL22"/>
    <mergeCell ref="CM22:CQ22"/>
    <mergeCell ref="CR22:CV22"/>
    <mergeCell ref="CW22:DA22"/>
    <mergeCell ref="DB22:DF22"/>
    <mergeCell ref="DG22:DK22"/>
    <mergeCell ref="AO22:AU22"/>
    <mergeCell ref="AV22:BC22"/>
    <mergeCell ref="BD22:BJ22"/>
    <mergeCell ref="BK22:BP22"/>
    <mergeCell ref="BQ22:CB22"/>
    <mergeCell ref="CC22:CG22"/>
    <mergeCell ref="DL19:DP19"/>
    <mergeCell ref="DQ19:DU19"/>
    <mergeCell ref="DV19:EA19"/>
    <mergeCell ref="EB19:EF19"/>
    <mergeCell ref="A22:B22"/>
    <mergeCell ref="C22:F22"/>
    <mergeCell ref="G22:I22"/>
    <mergeCell ref="J22:AC22"/>
    <mergeCell ref="AD22:AH22"/>
    <mergeCell ref="AI22:AN22"/>
    <mergeCell ref="CH19:CL19"/>
    <mergeCell ref="CM19:CQ19"/>
    <mergeCell ref="CR19:CV19"/>
    <mergeCell ref="CW19:DA19"/>
    <mergeCell ref="DB19:DF19"/>
    <mergeCell ref="DG19:DK19"/>
    <mergeCell ref="AO19:AU19"/>
    <mergeCell ref="AV19:BC19"/>
    <mergeCell ref="BD19:BJ19"/>
    <mergeCell ref="BK19:BP19"/>
    <mergeCell ref="BQ19:CB19"/>
    <mergeCell ref="CC19:CG19"/>
    <mergeCell ref="DL14:DP14"/>
    <mergeCell ref="DQ14:DU14"/>
    <mergeCell ref="DV14:EA14"/>
    <mergeCell ref="EB14:EF14"/>
    <mergeCell ref="A19:B19"/>
    <mergeCell ref="C19:F19"/>
    <mergeCell ref="G19:I19"/>
    <mergeCell ref="J19:AC19"/>
    <mergeCell ref="AD19:AH19"/>
    <mergeCell ref="AI19:AN19"/>
    <mergeCell ref="BD14:BJ14"/>
    <mergeCell ref="BK14:BP14"/>
    <mergeCell ref="BQ14:CB14"/>
    <mergeCell ref="CC14:CG14"/>
    <mergeCell ref="CH14:CL14"/>
    <mergeCell ref="DG14:DK14"/>
    <mergeCell ref="DV10:EA10"/>
    <mergeCell ref="EB10:EF10"/>
    <mergeCell ref="A14:B14"/>
    <mergeCell ref="C14:F14"/>
    <mergeCell ref="G14:I14"/>
    <mergeCell ref="J14:AC14"/>
    <mergeCell ref="AD14:AH14"/>
    <mergeCell ref="AI14:AN14"/>
    <mergeCell ref="AO14:AU14"/>
    <mergeCell ref="AV14:BC14"/>
    <mergeCell ref="CM10:CQ10"/>
    <mergeCell ref="CR10:CV10"/>
    <mergeCell ref="CW10:DA10"/>
    <mergeCell ref="DG10:DK10"/>
    <mergeCell ref="DL10:DP10"/>
    <mergeCell ref="DQ10:DU10"/>
    <mergeCell ref="AI10:AN10"/>
    <mergeCell ref="AO10:AU10"/>
    <mergeCell ref="AV10:BC10"/>
    <mergeCell ref="BD10:BJ10"/>
    <mergeCell ref="BK10:BP10"/>
    <mergeCell ref="BQ10:CB10"/>
    <mergeCell ref="AI9:AN9"/>
    <mergeCell ref="BD9:BJ9"/>
    <mergeCell ref="BK9:BP9"/>
    <mergeCell ref="AO9:AU9"/>
    <mergeCell ref="AV9:BC9"/>
    <mergeCell ref="A10:B10"/>
    <mergeCell ref="C10:F10"/>
    <mergeCell ref="G10:I10"/>
    <mergeCell ref="J10:AC10"/>
    <mergeCell ref="AD10:AH10"/>
    <mergeCell ref="BQ9:CB9"/>
    <mergeCell ref="CC9:CG9"/>
    <mergeCell ref="CH9:CL9"/>
    <mergeCell ref="CM9:CQ9"/>
    <mergeCell ref="CR9:CV9"/>
    <mergeCell ref="CW9:DA9"/>
    <mergeCell ref="EB41:EF41"/>
    <mergeCell ref="DG41:DK41"/>
    <mergeCell ref="EB40:EF40"/>
    <mergeCell ref="DV41:EA41"/>
    <mergeCell ref="DQ40:DU40"/>
    <mergeCell ref="DV40:EA40"/>
    <mergeCell ref="DG40:DK40"/>
    <mergeCell ref="DQ41:DU41"/>
    <mergeCell ref="CM39:CQ39"/>
    <mergeCell ref="DB10:DF10"/>
    <mergeCell ref="CM14:CQ14"/>
    <mergeCell ref="CR14:CV14"/>
    <mergeCell ref="BQ41:CB41"/>
    <mergeCell ref="CC41:CG41"/>
    <mergeCell ref="CH41:CL41"/>
    <mergeCell ref="CM41:CQ41"/>
    <mergeCell ref="CC10:CG10"/>
    <mergeCell ref="CH10:CL10"/>
    <mergeCell ref="CR41:CV41"/>
    <mergeCell ref="DL41:DP41"/>
    <mergeCell ref="CW41:DA41"/>
    <mergeCell ref="DB41:DF41"/>
    <mergeCell ref="CC3:CV3"/>
    <mergeCell ref="CW3:EA3"/>
    <mergeCell ref="DQ39:DU39"/>
    <mergeCell ref="CC39:CG39"/>
    <mergeCell ref="CH39:CL39"/>
    <mergeCell ref="DB7:DF7"/>
    <mergeCell ref="BQ39:CB39"/>
    <mergeCell ref="EB3:EF5"/>
    <mergeCell ref="CC4:CG5"/>
    <mergeCell ref="CH4:CL5"/>
    <mergeCell ref="DB9:DF9"/>
    <mergeCell ref="DG9:DK9"/>
    <mergeCell ref="DL9:DP9"/>
    <mergeCell ref="DQ9:DU9"/>
    <mergeCell ref="DV9:EA9"/>
    <mergeCell ref="EB9:EF9"/>
    <mergeCell ref="EB39:EF39"/>
    <mergeCell ref="DB40:DF40"/>
    <mergeCell ref="DV39:EA39"/>
    <mergeCell ref="CR40:CV40"/>
    <mergeCell ref="CW40:DA40"/>
    <mergeCell ref="DL40:DP40"/>
    <mergeCell ref="CR39:CV39"/>
    <mergeCell ref="CW39:DA39"/>
    <mergeCell ref="DB39:DF39"/>
    <mergeCell ref="CW14:DA14"/>
    <mergeCell ref="DB14:DF14"/>
    <mergeCell ref="A44:BP44"/>
    <mergeCell ref="DQ4:DU5"/>
    <mergeCell ref="DG4:DK5"/>
    <mergeCell ref="DL4:DP5"/>
    <mergeCell ref="DL7:DP7"/>
    <mergeCell ref="DQ7:DU7"/>
    <mergeCell ref="DG7:DK7"/>
    <mergeCell ref="DB4:DF5"/>
    <mergeCell ref="DV8:EA8"/>
    <mergeCell ref="EB8:EF8"/>
    <mergeCell ref="A43:E43"/>
    <mergeCell ref="F43:BP43"/>
    <mergeCell ref="DG39:DK39"/>
    <mergeCell ref="DL39:DP39"/>
    <mergeCell ref="BQ40:CB40"/>
    <mergeCell ref="CC40:CG40"/>
    <mergeCell ref="CH40:CL40"/>
    <mergeCell ref="CM40:CQ40"/>
    <mergeCell ref="EB7:EF7"/>
    <mergeCell ref="BQ8:CB8"/>
    <mergeCell ref="CC8:CG8"/>
    <mergeCell ref="CH8:CL8"/>
    <mergeCell ref="CM8:CQ8"/>
    <mergeCell ref="CR8:CV8"/>
    <mergeCell ref="CW8:DA8"/>
    <mergeCell ref="DB8:DF8"/>
    <mergeCell ref="DG8:DK8"/>
    <mergeCell ref="DL8:DP8"/>
    <mergeCell ref="DG6:DK6"/>
    <mergeCell ref="DV4:EA5"/>
    <mergeCell ref="BQ7:CB7"/>
    <mergeCell ref="CC7:CG7"/>
    <mergeCell ref="CH7:CL7"/>
    <mergeCell ref="CM7:CQ7"/>
    <mergeCell ref="CR4:CV5"/>
    <mergeCell ref="CW4:DA5"/>
    <mergeCell ref="CR7:CV7"/>
    <mergeCell ref="CW7:DA7"/>
    <mergeCell ref="CW6:DA6"/>
    <mergeCell ref="DB6:DF6"/>
    <mergeCell ref="AD4:AH5"/>
    <mergeCell ref="EB6:EF6"/>
    <mergeCell ref="BQ2:EF2"/>
    <mergeCell ref="DL6:DP6"/>
    <mergeCell ref="DQ6:DU6"/>
    <mergeCell ref="DV6:EA6"/>
    <mergeCell ref="BQ6:CB6"/>
    <mergeCell ref="CC6:CG6"/>
    <mergeCell ref="AI4:AN5"/>
    <mergeCell ref="AO4:AU5"/>
    <mergeCell ref="CR6:CV6"/>
    <mergeCell ref="AO6:AU6"/>
    <mergeCell ref="AV6:BC6"/>
    <mergeCell ref="BD6:BJ6"/>
    <mergeCell ref="CH6:CL6"/>
    <mergeCell ref="CM6:CQ6"/>
    <mergeCell ref="BQ3:CB3"/>
    <mergeCell ref="BQ4:CB5"/>
    <mergeCell ref="CM4:CQ5"/>
    <mergeCell ref="J6:AC6"/>
    <mergeCell ref="AI3:BC3"/>
    <mergeCell ref="BD3:BP3"/>
    <mergeCell ref="BK4:BP5"/>
    <mergeCell ref="BK6:BP6"/>
    <mergeCell ref="AV4:BC5"/>
    <mergeCell ref="J4:AC5"/>
    <mergeCell ref="DV7:EA7"/>
    <mergeCell ref="DQ8:DU8"/>
    <mergeCell ref="A1:BP1"/>
    <mergeCell ref="A2:BP2"/>
    <mergeCell ref="A4:B5"/>
    <mergeCell ref="C4:F5"/>
    <mergeCell ref="G4:I5"/>
    <mergeCell ref="G8:I8"/>
    <mergeCell ref="BD4:BJ5"/>
    <mergeCell ref="BK7:BP7"/>
    <mergeCell ref="A7:B7"/>
    <mergeCell ref="C7:F7"/>
    <mergeCell ref="G7:I7"/>
    <mergeCell ref="A8:B8"/>
    <mergeCell ref="C8:F8"/>
    <mergeCell ref="A9:B9"/>
    <mergeCell ref="C9:F9"/>
    <mergeCell ref="G9:I9"/>
    <mergeCell ref="G6:I6"/>
    <mergeCell ref="AI7:AN7"/>
    <mergeCell ref="AO7:AU7"/>
    <mergeCell ref="AV7:BC7"/>
    <mergeCell ref="BD7:BJ7"/>
    <mergeCell ref="BK8:BP8"/>
    <mergeCell ref="AI8:AN8"/>
    <mergeCell ref="AO8:AU8"/>
    <mergeCell ref="AV8:BC8"/>
    <mergeCell ref="BD8:BJ8"/>
    <mergeCell ref="J39:AC39"/>
    <mergeCell ref="A39:I39"/>
    <mergeCell ref="J40:AC40"/>
    <mergeCell ref="A40:I40"/>
    <mergeCell ref="A3:AH3"/>
    <mergeCell ref="A11:B11"/>
    <mergeCell ref="C11:F11"/>
    <mergeCell ref="G11:I11"/>
    <mergeCell ref="A6:B6"/>
    <mergeCell ref="C6:F6"/>
    <mergeCell ref="J7:AC8"/>
    <mergeCell ref="AD6:AH6"/>
    <mergeCell ref="AD7:AH7"/>
    <mergeCell ref="AD8:AH8"/>
    <mergeCell ref="AI6:AN6"/>
    <mergeCell ref="J11:AC11"/>
    <mergeCell ref="AD11:AH11"/>
    <mergeCell ref="AI11:AN11"/>
    <mergeCell ref="J9:AC9"/>
    <mergeCell ref="AD9:AH9"/>
    <mergeCell ref="BK40:BP40"/>
    <mergeCell ref="AD40:AH40"/>
    <mergeCell ref="AI40:AN40"/>
    <mergeCell ref="AO40:AU40"/>
    <mergeCell ref="AV40:BC40"/>
    <mergeCell ref="AO39:AU39"/>
    <mergeCell ref="AV39:BC39"/>
    <mergeCell ref="BD39:BJ39"/>
    <mergeCell ref="BK39:BP39"/>
    <mergeCell ref="AO41:AU41"/>
    <mergeCell ref="AV41:BC41"/>
    <mergeCell ref="BD41:BJ41"/>
    <mergeCell ref="AD39:AH39"/>
    <mergeCell ref="AI39:AN39"/>
    <mergeCell ref="BD40:BJ40"/>
    <mergeCell ref="CR11:CV11"/>
    <mergeCell ref="CW11:DA11"/>
    <mergeCell ref="DB11:DF11"/>
    <mergeCell ref="DG11:DK11"/>
    <mergeCell ref="A41:R41"/>
    <mergeCell ref="S41:T41"/>
    <mergeCell ref="U41:AC41"/>
    <mergeCell ref="AD41:AH41"/>
    <mergeCell ref="BK41:BP41"/>
    <mergeCell ref="AI41:AN41"/>
    <mergeCell ref="CH11:CL11"/>
    <mergeCell ref="CM11:CQ11"/>
    <mergeCell ref="AO11:AU11"/>
    <mergeCell ref="AV11:BC11"/>
    <mergeCell ref="BD11:BJ11"/>
    <mergeCell ref="BK11:BP11"/>
    <mergeCell ref="BQ11:CB11"/>
    <mergeCell ref="CC11:CG11"/>
    <mergeCell ref="DL11:DP11"/>
    <mergeCell ref="DQ11:DU11"/>
    <mergeCell ref="DV11:EA11"/>
    <mergeCell ref="EB11:EF11"/>
    <mergeCell ref="A12:B12"/>
    <mergeCell ref="C12:F12"/>
    <mergeCell ref="G12:I12"/>
    <mergeCell ref="J12:AC12"/>
    <mergeCell ref="AD12:AH12"/>
    <mergeCell ref="AI12:AN12"/>
    <mergeCell ref="AO12:AU12"/>
    <mergeCell ref="AV12:BC12"/>
    <mergeCell ref="BD12:BJ12"/>
    <mergeCell ref="BK12:BP12"/>
    <mergeCell ref="BQ12:CB12"/>
    <mergeCell ref="CC12:CG12"/>
    <mergeCell ref="DV12:EA12"/>
    <mergeCell ref="EB12:EF12"/>
    <mergeCell ref="A13:B13"/>
    <mergeCell ref="C13:F13"/>
    <mergeCell ref="G13:I13"/>
    <mergeCell ref="J13:AC13"/>
    <mergeCell ref="AD13:AH13"/>
    <mergeCell ref="AI13:AN13"/>
    <mergeCell ref="CH12:CL12"/>
    <mergeCell ref="CM12:CQ12"/>
    <mergeCell ref="CR13:CV13"/>
    <mergeCell ref="CW13:DA13"/>
    <mergeCell ref="DB13:DF13"/>
    <mergeCell ref="DG13:DK13"/>
    <mergeCell ref="DL12:DP12"/>
    <mergeCell ref="DQ12:DU12"/>
    <mergeCell ref="CR12:CV12"/>
    <mergeCell ref="CW12:DA12"/>
    <mergeCell ref="DB12:DF12"/>
    <mergeCell ref="DG12:DK12"/>
    <mergeCell ref="CH13:CL13"/>
    <mergeCell ref="CM13:CQ13"/>
    <mergeCell ref="AO13:AU13"/>
    <mergeCell ref="AV13:BC13"/>
    <mergeCell ref="BD13:BJ13"/>
    <mergeCell ref="BK13:BP13"/>
    <mergeCell ref="BQ13:CB13"/>
    <mergeCell ref="CC13:CG13"/>
    <mergeCell ref="DL13:DP13"/>
    <mergeCell ref="DQ13:DU13"/>
    <mergeCell ref="DV13:EA13"/>
    <mergeCell ref="EB13:EF13"/>
    <mergeCell ref="A15:B15"/>
    <mergeCell ref="C15:F15"/>
    <mergeCell ref="G15:I15"/>
    <mergeCell ref="J15:AC15"/>
    <mergeCell ref="AD15:AH15"/>
    <mergeCell ref="AI15:AN15"/>
    <mergeCell ref="AO15:AU15"/>
    <mergeCell ref="AV15:BC15"/>
    <mergeCell ref="BD15:BJ15"/>
    <mergeCell ref="BK15:BP15"/>
    <mergeCell ref="BQ15:CB15"/>
    <mergeCell ref="CC15:CG15"/>
    <mergeCell ref="DV15:EA15"/>
    <mergeCell ref="EB15:EF15"/>
    <mergeCell ref="A16:B16"/>
    <mergeCell ref="C16:F16"/>
    <mergeCell ref="G16:I16"/>
    <mergeCell ref="J16:AC16"/>
    <mergeCell ref="AD16:AH16"/>
    <mergeCell ref="AI16:AN16"/>
    <mergeCell ref="CH15:CL15"/>
    <mergeCell ref="CM15:CQ15"/>
    <mergeCell ref="CR16:CV16"/>
    <mergeCell ref="CW16:DA16"/>
    <mergeCell ref="DB16:DF16"/>
    <mergeCell ref="DG16:DK16"/>
    <mergeCell ref="DL15:DP15"/>
    <mergeCell ref="DQ15:DU15"/>
    <mergeCell ref="CR15:CV15"/>
    <mergeCell ref="CW15:DA15"/>
    <mergeCell ref="DB15:DF15"/>
    <mergeCell ref="DG15:DK15"/>
    <mergeCell ref="CH16:CL16"/>
    <mergeCell ref="CM16:CQ16"/>
    <mergeCell ref="AO16:AU16"/>
    <mergeCell ref="AV16:BC16"/>
    <mergeCell ref="BD16:BJ16"/>
    <mergeCell ref="BK16:BP16"/>
    <mergeCell ref="BQ16:CB16"/>
    <mergeCell ref="CC16:CG16"/>
    <mergeCell ref="DL16:DP16"/>
    <mergeCell ref="DQ16:DU16"/>
    <mergeCell ref="DV16:EA16"/>
    <mergeCell ref="EB16:EF16"/>
    <mergeCell ref="A17:B17"/>
    <mergeCell ref="C17:F17"/>
    <mergeCell ref="G17:I17"/>
    <mergeCell ref="J17:AC17"/>
    <mergeCell ref="AD17:AH17"/>
    <mergeCell ref="AI17:AN17"/>
    <mergeCell ref="AO17:AU17"/>
    <mergeCell ref="AV17:BC17"/>
    <mergeCell ref="BD17:BJ17"/>
    <mergeCell ref="BK17:BP17"/>
    <mergeCell ref="BQ17:CB17"/>
    <mergeCell ref="CC17:CG17"/>
    <mergeCell ref="DV17:EA17"/>
    <mergeCell ref="EB17:EF17"/>
    <mergeCell ref="A18:B18"/>
    <mergeCell ref="C18:F18"/>
    <mergeCell ref="G18:I18"/>
    <mergeCell ref="J18:AC18"/>
    <mergeCell ref="AD18:AH18"/>
    <mergeCell ref="AI18:AN18"/>
    <mergeCell ref="CH17:CL17"/>
    <mergeCell ref="CM17:CQ17"/>
    <mergeCell ref="CR18:CV18"/>
    <mergeCell ref="CW18:DA18"/>
    <mergeCell ref="DB18:DF18"/>
    <mergeCell ref="DG18:DK18"/>
    <mergeCell ref="DL17:DP17"/>
    <mergeCell ref="DQ17:DU17"/>
    <mergeCell ref="CR17:CV17"/>
    <mergeCell ref="CW17:DA17"/>
    <mergeCell ref="DB17:DF17"/>
    <mergeCell ref="DG17:DK17"/>
    <mergeCell ref="CH18:CL18"/>
    <mergeCell ref="CM18:CQ18"/>
    <mergeCell ref="AO18:AU18"/>
    <mergeCell ref="AV18:BC18"/>
    <mergeCell ref="BD18:BJ18"/>
    <mergeCell ref="BK18:BP18"/>
    <mergeCell ref="BQ18:CB18"/>
    <mergeCell ref="CC18:CG18"/>
    <mergeCell ref="DL18:DP18"/>
    <mergeCell ref="DQ18:DU18"/>
    <mergeCell ref="DV18:EA18"/>
    <mergeCell ref="EB18:EF18"/>
    <mergeCell ref="A20:B20"/>
    <mergeCell ref="C20:F20"/>
    <mergeCell ref="G20:I20"/>
    <mergeCell ref="J20:AC20"/>
    <mergeCell ref="AD20:AH20"/>
    <mergeCell ref="AI20:AN20"/>
    <mergeCell ref="AO20:AU20"/>
    <mergeCell ref="AV20:BC20"/>
    <mergeCell ref="BD20:BJ20"/>
    <mergeCell ref="BK20:BP20"/>
    <mergeCell ref="BQ20:CB20"/>
    <mergeCell ref="CC20:CG20"/>
    <mergeCell ref="DV20:EA20"/>
    <mergeCell ref="EB20:EF20"/>
    <mergeCell ref="A21:B21"/>
    <mergeCell ref="C21:F21"/>
    <mergeCell ref="G21:I21"/>
    <mergeCell ref="J21:AC21"/>
    <mergeCell ref="AD21:AH21"/>
    <mergeCell ref="AI21:AN21"/>
    <mergeCell ref="CH20:CL20"/>
    <mergeCell ref="CM20:CQ20"/>
    <mergeCell ref="CR21:CV21"/>
    <mergeCell ref="CW21:DA21"/>
    <mergeCell ref="DB21:DF21"/>
    <mergeCell ref="DG21:DK21"/>
    <mergeCell ref="DL20:DP20"/>
    <mergeCell ref="DQ20:DU20"/>
    <mergeCell ref="CR20:CV20"/>
    <mergeCell ref="CW20:DA20"/>
    <mergeCell ref="DB20:DF20"/>
    <mergeCell ref="DG20:DK20"/>
    <mergeCell ref="CH21:CL21"/>
    <mergeCell ref="CM21:CQ21"/>
    <mergeCell ref="AO21:AU21"/>
    <mergeCell ref="AV21:BC21"/>
    <mergeCell ref="BD21:BJ21"/>
    <mergeCell ref="BK21:BP21"/>
    <mergeCell ref="BQ21:CB21"/>
    <mergeCell ref="CC21:CG21"/>
    <mergeCell ref="DL21:DP21"/>
    <mergeCell ref="DQ21:DU21"/>
    <mergeCell ref="DV21:EA21"/>
    <mergeCell ref="EB21:EF21"/>
    <mergeCell ref="A23:B23"/>
    <mergeCell ref="C23:F23"/>
    <mergeCell ref="G23:I23"/>
    <mergeCell ref="J23:AC23"/>
    <mergeCell ref="AD23:AH23"/>
    <mergeCell ref="AI23:AN23"/>
    <mergeCell ref="AO23:AU23"/>
    <mergeCell ref="AV23:BC23"/>
    <mergeCell ref="BD23:BJ23"/>
    <mergeCell ref="BK23:BP23"/>
    <mergeCell ref="BQ23:CB23"/>
    <mergeCell ref="CC23:CG23"/>
    <mergeCell ref="DV23:EA23"/>
    <mergeCell ref="EB23:EF23"/>
    <mergeCell ref="A25:B25"/>
    <mergeCell ref="C25:F25"/>
    <mergeCell ref="G25:I25"/>
    <mergeCell ref="J25:AC25"/>
    <mergeCell ref="AD25:AH25"/>
    <mergeCell ref="AI25:AN25"/>
    <mergeCell ref="CH23:CL23"/>
    <mergeCell ref="CM23:CQ23"/>
    <mergeCell ref="CR25:CV25"/>
    <mergeCell ref="CW25:DA25"/>
    <mergeCell ref="DB25:DF25"/>
    <mergeCell ref="DG25:DK25"/>
    <mergeCell ref="DL23:DP23"/>
    <mergeCell ref="DQ23:DU23"/>
    <mergeCell ref="CR23:CV23"/>
    <mergeCell ref="CW23:DA23"/>
    <mergeCell ref="DB23:DF23"/>
    <mergeCell ref="DG23:DK23"/>
    <mergeCell ref="CH25:CL25"/>
    <mergeCell ref="CM25:CQ25"/>
    <mergeCell ref="AO25:AU25"/>
    <mergeCell ref="AV25:BC25"/>
    <mergeCell ref="BD25:BJ25"/>
    <mergeCell ref="BK25:BP25"/>
    <mergeCell ref="BQ25:CB25"/>
    <mergeCell ref="CC25:CG25"/>
    <mergeCell ref="DL25:DP25"/>
    <mergeCell ref="DQ25:DU25"/>
    <mergeCell ref="DV25:EA25"/>
    <mergeCell ref="EB25:EF25"/>
    <mergeCell ref="A26:B26"/>
    <mergeCell ref="C26:F26"/>
    <mergeCell ref="G26:I26"/>
    <mergeCell ref="J26:AC26"/>
    <mergeCell ref="AD26:AH26"/>
    <mergeCell ref="AI26:AN26"/>
    <mergeCell ref="AO26:AU26"/>
    <mergeCell ref="AV26:BC26"/>
    <mergeCell ref="BD26:BJ26"/>
    <mergeCell ref="BK26:BP26"/>
    <mergeCell ref="BQ26:CB26"/>
    <mergeCell ref="CC26:CG26"/>
    <mergeCell ref="DV26:EA26"/>
    <mergeCell ref="EB26:EF26"/>
    <mergeCell ref="A28:B28"/>
    <mergeCell ref="C28:F28"/>
    <mergeCell ref="G28:I28"/>
    <mergeCell ref="J28:AC28"/>
    <mergeCell ref="AD28:AH28"/>
    <mergeCell ref="AI28:AN28"/>
    <mergeCell ref="CH26:CL26"/>
    <mergeCell ref="CM26:CQ26"/>
    <mergeCell ref="CR28:CV28"/>
    <mergeCell ref="CW28:DA28"/>
    <mergeCell ref="DB28:DF28"/>
    <mergeCell ref="DG28:DK28"/>
    <mergeCell ref="DL26:DP26"/>
    <mergeCell ref="DQ26:DU26"/>
    <mergeCell ref="CR26:CV26"/>
    <mergeCell ref="CW26:DA26"/>
    <mergeCell ref="DB26:DF26"/>
    <mergeCell ref="DG26:DK26"/>
    <mergeCell ref="CH28:CL28"/>
    <mergeCell ref="CM28:CQ28"/>
    <mergeCell ref="AO28:AU28"/>
    <mergeCell ref="AV28:BC28"/>
    <mergeCell ref="BD28:BJ28"/>
    <mergeCell ref="BK28:BP28"/>
    <mergeCell ref="BQ28:CB28"/>
    <mergeCell ref="CC28:CG28"/>
    <mergeCell ref="DL28:DP28"/>
    <mergeCell ref="DQ28:DU28"/>
    <mergeCell ref="DV28:EA28"/>
    <mergeCell ref="EB28:EF28"/>
    <mergeCell ref="A31:B31"/>
    <mergeCell ref="C31:F31"/>
    <mergeCell ref="G31:I31"/>
    <mergeCell ref="J31:AC31"/>
    <mergeCell ref="AD31:AH31"/>
    <mergeCell ref="AI31:AN31"/>
    <mergeCell ref="AO31:AU31"/>
    <mergeCell ref="AV31:BC31"/>
    <mergeCell ref="BD31:BJ31"/>
    <mergeCell ref="BK31:BP31"/>
    <mergeCell ref="BQ31:CB31"/>
    <mergeCell ref="CC31:CG31"/>
    <mergeCell ref="DV31:EA31"/>
    <mergeCell ref="EB31:EF31"/>
    <mergeCell ref="A33:B33"/>
    <mergeCell ref="C33:F33"/>
    <mergeCell ref="G33:I33"/>
    <mergeCell ref="J33:AC33"/>
    <mergeCell ref="AD33:AH33"/>
    <mergeCell ref="AI33:AN33"/>
    <mergeCell ref="CH31:CL31"/>
    <mergeCell ref="CM31:CQ31"/>
    <mergeCell ref="CR33:CV33"/>
    <mergeCell ref="CW33:DA33"/>
    <mergeCell ref="DB33:DF33"/>
    <mergeCell ref="DG33:DK33"/>
    <mergeCell ref="DL31:DP31"/>
    <mergeCell ref="DQ31:DU31"/>
    <mergeCell ref="CR31:CV31"/>
    <mergeCell ref="CW31:DA31"/>
    <mergeCell ref="DB31:DF31"/>
    <mergeCell ref="DG31:DK31"/>
    <mergeCell ref="CH33:CL33"/>
    <mergeCell ref="CM33:CQ33"/>
    <mergeCell ref="AO33:AU33"/>
    <mergeCell ref="AV33:BC33"/>
    <mergeCell ref="BD33:BJ33"/>
    <mergeCell ref="BK33:BP33"/>
    <mergeCell ref="BQ33:CB33"/>
    <mergeCell ref="CC33:CG33"/>
    <mergeCell ref="DL33:DP33"/>
    <mergeCell ref="DQ33:DU33"/>
    <mergeCell ref="DV33:EA33"/>
    <mergeCell ref="EB33:EF33"/>
    <mergeCell ref="A34:B34"/>
    <mergeCell ref="C34:F34"/>
    <mergeCell ref="G34:I34"/>
    <mergeCell ref="J34:AC34"/>
    <mergeCell ref="AD34:AH34"/>
    <mergeCell ref="AI34:AN34"/>
    <mergeCell ref="AO34:AU34"/>
    <mergeCell ref="AV34:BC34"/>
    <mergeCell ref="BD34:BJ34"/>
    <mergeCell ref="BK34:BP34"/>
    <mergeCell ref="BQ34:CB34"/>
    <mergeCell ref="CC34:CG34"/>
    <mergeCell ref="DV34:EA34"/>
    <mergeCell ref="EB34:EF34"/>
    <mergeCell ref="A35:B35"/>
    <mergeCell ref="C35:F35"/>
    <mergeCell ref="G35:I35"/>
    <mergeCell ref="J35:AC35"/>
    <mergeCell ref="AD35:AH35"/>
    <mergeCell ref="AI35:AN35"/>
    <mergeCell ref="CH34:CL34"/>
    <mergeCell ref="CM34:CQ34"/>
    <mergeCell ref="CR35:CV35"/>
    <mergeCell ref="CW35:DA35"/>
    <mergeCell ref="DB35:DF35"/>
    <mergeCell ref="DG35:DK35"/>
    <mergeCell ref="DL34:DP34"/>
    <mergeCell ref="DQ34:DU34"/>
    <mergeCell ref="CR34:CV34"/>
    <mergeCell ref="CW34:DA34"/>
    <mergeCell ref="DB34:DF34"/>
    <mergeCell ref="DG34:DK34"/>
    <mergeCell ref="CH35:CL35"/>
    <mergeCell ref="CM35:CQ35"/>
    <mergeCell ref="AO35:AU35"/>
    <mergeCell ref="AV35:BC35"/>
    <mergeCell ref="BD35:BJ35"/>
    <mergeCell ref="BK35:BP35"/>
    <mergeCell ref="BQ35:CB35"/>
    <mergeCell ref="CC35:CG35"/>
    <mergeCell ref="A36:B36"/>
    <mergeCell ref="C36:F36"/>
    <mergeCell ref="G36:I36"/>
    <mergeCell ref="J36:AC36"/>
    <mergeCell ref="AD36:AH36"/>
    <mergeCell ref="AI36:AN36"/>
    <mergeCell ref="DB36:DF36"/>
    <mergeCell ref="DG36:DK36"/>
    <mergeCell ref="DL35:DP35"/>
    <mergeCell ref="DQ35:DU35"/>
    <mergeCell ref="DV35:EA35"/>
    <mergeCell ref="EB35:EF35"/>
    <mergeCell ref="AO36:AU36"/>
    <mergeCell ref="AV36:BC36"/>
    <mergeCell ref="BD36:BJ36"/>
    <mergeCell ref="BK36:BP36"/>
    <mergeCell ref="BQ36:CB36"/>
    <mergeCell ref="CC36:CG36"/>
    <mergeCell ref="A37:B37"/>
    <mergeCell ref="C37:F37"/>
    <mergeCell ref="G37:I37"/>
    <mergeCell ref="J37:AC37"/>
    <mergeCell ref="AD37:AH37"/>
    <mergeCell ref="AI37:AN37"/>
    <mergeCell ref="CH37:CL37"/>
    <mergeCell ref="CM37:CQ37"/>
    <mergeCell ref="DL36:DP36"/>
    <mergeCell ref="DQ36:DU36"/>
    <mergeCell ref="DV36:EA36"/>
    <mergeCell ref="EB36:EF36"/>
    <mergeCell ref="CH36:CL36"/>
    <mergeCell ref="CM36:CQ36"/>
    <mergeCell ref="CR36:CV36"/>
    <mergeCell ref="CW36:DA36"/>
    <mergeCell ref="AO37:AU37"/>
    <mergeCell ref="AV37:BC37"/>
    <mergeCell ref="BD37:BJ37"/>
    <mergeCell ref="BK37:BP37"/>
    <mergeCell ref="BQ37:CB37"/>
    <mergeCell ref="CC37:CG37"/>
    <mergeCell ref="DV37:EA37"/>
    <mergeCell ref="EB37:EF37"/>
    <mergeCell ref="CR37:CV37"/>
    <mergeCell ref="CW37:DA37"/>
    <mergeCell ref="DL37:DP37"/>
    <mergeCell ref="DQ37:DU37"/>
    <mergeCell ref="DB37:DF37"/>
    <mergeCell ref="DG37:DK3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27"/>
  <sheetViews>
    <sheetView showGridLines="0" zoomScalePageLayoutView="0" workbookViewId="0" topLeftCell="M1">
      <selection activeCell="AV19" sqref="AV19:BC19"/>
    </sheetView>
  </sheetViews>
  <sheetFormatPr defaultColWidth="1.875" defaultRowHeight="12.75"/>
  <cols>
    <col min="1" max="5" width="1.875" style="7" customWidth="1"/>
    <col min="6" max="6" width="2.375" style="7" customWidth="1"/>
    <col min="7" max="9" width="1.875" style="7" customWidth="1"/>
    <col min="10" max="10" width="2.625" style="7" customWidth="1"/>
    <col min="11" max="11" width="2.75390625" style="7" customWidth="1"/>
    <col min="12" max="16" width="1.875" style="7" customWidth="1"/>
    <col min="17" max="17" width="1.00390625" style="7" customWidth="1"/>
    <col min="18" max="21" width="1.875" style="7" customWidth="1"/>
    <col min="22" max="22" width="2.75390625" style="7" customWidth="1"/>
    <col min="23" max="32" width="1.875" style="7" customWidth="1"/>
    <col min="33" max="33" width="0.74609375" style="7" customWidth="1"/>
    <col min="34" max="34" width="1.12109375" style="7" customWidth="1"/>
    <col min="35" max="39" width="1.875" style="7" customWidth="1"/>
    <col min="40" max="40" width="3.125" style="7" customWidth="1"/>
    <col min="41" max="41" width="1.00390625" style="7" customWidth="1"/>
    <col min="42" max="42" width="1.25" style="7" customWidth="1"/>
    <col min="43" max="45" width="1.875" style="7" customWidth="1"/>
    <col min="46" max="46" width="1.37890625" style="7" customWidth="1"/>
    <col min="47" max="47" width="2.625" style="7" customWidth="1"/>
    <col min="48" max="67" width="1.875" style="7" customWidth="1"/>
    <col min="68" max="68" width="3.625" style="7" customWidth="1"/>
    <col min="69" max="72" width="1.875" style="22" customWidth="1"/>
    <col min="73" max="73" width="9.25390625" style="7" customWidth="1"/>
    <col min="74" max="79" width="1.875" style="7" hidden="1" customWidth="1"/>
    <col min="80" max="80" width="3.125" style="7" customWidth="1"/>
    <col min="81" max="109" width="1.875" style="7" customWidth="1"/>
    <col min="110" max="110" width="3.00390625" style="7" customWidth="1"/>
    <col min="111" max="119" width="1.875" style="7" customWidth="1"/>
    <col min="120" max="120" width="3.75390625" style="7" customWidth="1"/>
    <col min="121" max="135" width="1.875" style="7" customWidth="1"/>
    <col min="136" max="136" width="3.25390625" style="7" customWidth="1"/>
    <col min="137" max="16384" width="1.875" style="7" customWidth="1"/>
  </cols>
  <sheetData>
    <row r="1" spans="1:68" ht="11.25" customHeight="1">
      <c r="A1" s="212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</row>
    <row r="2" spans="1:136" ht="11.25" customHeight="1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214" t="s">
        <v>94</v>
      </c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</row>
    <row r="3" spans="1:136" ht="32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 t="s">
        <v>75</v>
      </c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 t="s">
        <v>76</v>
      </c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 t="s">
        <v>80</v>
      </c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 t="s">
        <v>81</v>
      </c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 t="s">
        <v>79</v>
      </c>
      <c r="EC3" s="205"/>
      <c r="ED3" s="205"/>
      <c r="EE3" s="205"/>
      <c r="EF3" s="205"/>
    </row>
    <row r="4" spans="1:136" ht="11.25" customHeight="1">
      <c r="A4" s="205" t="s">
        <v>18</v>
      </c>
      <c r="B4" s="205"/>
      <c r="C4" s="205" t="s">
        <v>23</v>
      </c>
      <c r="D4" s="205"/>
      <c r="E4" s="205"/>
      <c r="F4" s="205"/>
      <c r="G4" s="205" t="s">
        <v>24</v>
      </c>
      <c r="H4" s="205"/>
      <c r="I4" s="205"/>
      <c r="J4" s="205" t="s">
        <v>170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 t="s">
        <v>73</v>
      </c>
      <c r="AE4" s="205"/>
      <c r="AF4" s="205"/>
      <c r="AG4" s="205"/>
      <c r="AH4" s="205"/>
      <c r="AI4" s="205" t="s">
        <v>77</v>
      </c>
      <c r="AJ4" s="205"/>
      <c r="AK4" s="205"/>
      <c r="AL4" s="205"/>
      <c r="AM4" s="205"/>
      <c r="AN4" s="205"/>
      <c r="AO4" s="205" t="s">
        <v>43</v>
      </c>
      <c r="AP4" s="205"/>
      <c r="AQ4" s="205"/>
      <c r="AR4" s="205"/>
      <c r="AS4" s="205"/>
      <c r="AT4" s="205"/>
      <c r="AU4" s="205"/>
      <c r="AV4" s="205" t="s">
        <v>78</v>
      </c>
      <c r="AW4" s="205"/>
      <c r="AX4" s="205"/>
      <c r="AY4" s="205"/>
      <c r="AZ4" s="205"/>
      <c r="BA4" s="205"/>
      <c r="BB4" s="205"/>
      <c r="BC4" s="205"/>
      <c r="BD4" s="205" t="s">
        <v>43</v>
      </c>
      <c r="BE4" s="205"/>
      <c r="BF4" s="205"/>
      <c r="BG4" s="205"/>
      <c r="BH4" s="205"/>
      <c r="BI4" s="205"/>
      <c r="BJ4" s="205"/>
      <c r="BK4" s="205" t="s">
        <v>169</v>
      </c>
      <c r="BL4" s="205"/>
      <c r="BM4" s="205"/>
      <c r="BN4" s="205"/>
      <c r="BO4" s="205"/>
      <c r="BP4" s="205"/>
      <c r="BQ4" s="205" t="s">
        <v>42</v>
      </c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 t="s">
        <v>82</v>
      </c>
      <c r="CD4" s="205"/>
      <c r="CE4" s="205"/>
      <c r="CF4" s="205"/>
      <c r="CG4" s="205"/>
      <c r="CH4" s="205" t="s">
        <v>83</v>
      </c>
      <c r="CI4" s="205"/>
      <c r="CJ4" s="205"/>
      <c r="CK4" s="205"/>
      <c r="CL4" s="205"/>
      <c r="CM4" s="205" t="s">
        <v>171</v>
      </c>
      <c r="CN4" s="205"/>
      <c r="CO4" s="205"/>
      <c r="CP4" s="205"/>
      <c r="CQ4" s="205"/>
      <c r="CR4" s="205" t="s">
        <v>84</v>
      </c>
      <c r="CS4" s="205"/>
      <c r="CT4" s="205"/>
      <c r="CU4" s="205"/>
      <c r="CV4" s="205"/>
      <c r="CW4" s="205" t="s">
        <v>85</v>
      </c>
      <c r="CX4" s="205"/>
      <c r="CY4" s="205"/>
      <c r="CZ4" s="205"/>
      <c r="DA4" s="205"/>
      <c r="DB4" s="205" t="s">
        <v>91</v>
      </c>
      <c r="DC4" s="205"/>
      <c r="DD4" s="205"/>
      <c r="DE4" s="205"/>
      <c r="DF4" s="205"/>
      <c r="DG4" s="205" t="s">
        <v>272</v>
      </c>
      <c r="DH4" s="205"/>
      <c r="DI4" s="205"/>
      <c r="DJ4" s="205"/>
      <c r="DK4" s="205"/>
      <c r="DL4" s="205" t="s">
        <v>87</v>
      </c>
      <c r="DM4" s="205"/>
      <c r="DN4" s="205"/>
      <c r="DO4" s="205"/>
      <c r="DP4" s="205"/>
      <c r="DQ4" s="205" t="s">
        <v>172</v>
      </c>
      <c r="DR4" s="205"/>
      <c r="DS4" s="205"/>
      <c r="DT4" s="205"/>
      <c r="DU4" s="205"/>
      <c r="DV4" s="205" t="s">
        <v>88</v>
      </c>
      <c r="DW4" s="205"/>
      <c r="DX4" s="205"/>
      <c r="DY4" s="205"/>
      <c r="DZ4" s="205"/>
      <c r="EA4" s="205"/>
      <c r="EB4" s="205"/>
      <c r="EC4" s="205"/>
      <c r="ED4" s="205"/>
      <c r="EE4" s="205"/>
      <c r="EF4" s="205"/>
    </row>
    <row r="5" spans="1:136" ht="61.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</row>
    <row r="6" spans="1:136" ht="11.25">
      <c r="A6" s="205" t="s">
        <v>0</v>
      </c>
      <c r="B6" s="205"/>
      <c r="C6" s="205" t="s">
        <v>1</v>
      </c>
      <c r="D6" s="205"/>
      <c r="E6" s="205"/>
      <c r="F6" s="205"/>
      <c r="G6" s="205" t="s">
        <v>2</v>
      </c>
      <c r="H6" s="205"/>
      <c r="I6" s="205"/>
      <c r="J6" s="205" t="s">
        <v>7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 t="s">
        <v>8</v>
      </c>
      <c r="AE6" s="205"/>
      <c r="AF6" s="205"/>
      <c r="AG6" s="205"/>
      <c r="AH6" s="205"/>
      <c r="AI6" s="205" t="s">
        <v>9</v>
      </c>
      <c r="AJ6" s="205"/>
      <c r="AK6" s="205"/>
      <c r="AL6" s="205"/>
      <c r="AM6" s="205"/>
      <c r="AN6" s="205"/>
      <c r="AO6" s="205" t="s">
        <v>10</v>
      </c>
      <c r="AP6" s="205"/>
      <c r="AQ6" s="205"/>
      <c r="AR6" s="205"/>
      <c r="AS6" s="205"/>
      <c r="AT6" s="205"/>
      <c r="AU6" s="205"/>
      <c r="AV6" s="205" t="s">
        <v>11</v>
      </c>
      <c r="AW6" s="205"/>
      <c r="AX6" s="205"/>
      <c r="AY6" s="205"/>
      <c r="AZ6" s="205"/>
      <c r="BA6" s="205"/>
      <c r="BB6" s="205"/>
      <c r="BC6" s="205"/>
      <c r="BD6" s="205" t="s">
        <v>12</v>
      </c>
      <c r="BE6" s="205"/>
      <c r="BF6" s="205"/>
      <c r="BG6" s="205"/>
      <c r="BH6" s="205"/>
      <c r="BI6" s="205"/>
      <c r="BJ6" s="205"/>
      <c r="BK6" s="205" t="s">
        <v>13</v>
      </c>
      <c r="BL6" s="205"/>
      <c r="BM6" s="205"/>
      <c r="BN6" s="205"/>
      <c r="BO6" s="205"/>
      <c r="BP6" s="205"/>
      <c r="BQ6" s="213" t="s">
        <v>0</v>
      </c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 t="s">
        <v>14</v>
      </c>
      <c r="CD6" s="213"/>
      <c r="CE6" s="213"/>
      <c r="CF6" s="213"/>
      <c r="CG6" s="213"/>
      <c r="CH6" s="213" t="s">
        <v>15</v>
      </c>
      <c r="CI6" s="213"/>
      <c r="CJ6" s="213"/>
      <c r="CK6" s="213"/>
      <c r="CL6" s="213"/>
      <c r="CM6" s="213" t="s">
        <v>16</v>
      </c>
      <c r="CN6" s="213"/>
      <c r="CO6" s="213"/>
      <c r="CP6" s="213"/>
      <c r="CQ6" s="213"/>
      <c r="CR6" s="213" t="s">
        <v>17</v>
      </c>
      <c r="CS6" s="213"/>
      <c r="CT6" s="213"/>
      <c r="CU6" s="213"/>
      <c r="CV6" s="213"/>
      <c r="CW6" s="213" t="s">
        <v>35</v>
      </c>
      <c r="CX6" s="213"/>
      <c r="CY6" s="213"/>
      <c r="CZ6" s="213"/>
      <c r="DA6" s="213"/>
      <c r="DB6" s="213" t="s">
        <v>36</v>
      </c>
      <c r="DC6" s="213"/>
      <c r="DD6" s="213"/>
      <c r="DE6" s="213"/>
      <c r="DF6" s="213"/>
      <c r="DG6" s="213" t="s">
        <v>37</v>
      </c>
      <c r="DH6" s="213"/>
      <c r="DI6" s="213"/>
      <c r="DJ6" s="213"/>
      <c r="DK6" s="213"/>
      <c r="DL6" s="213" t="s">
        <v>38</v>
      </c>
      <c r="DM6" s="213"/>
      <c r="DN6" s="213"/>
      <c r="DO6" s="213"/>
      <c r="DP6" s="213"/>
      <c r="DQ6" s="213" t="s">
        <v>39</v>
      </c>
      <c r="DR6" s="213"/>
      <c r="DS6" s="213"/>
      <c r="DT6" s="213"/>
      <c r="DU6" s="213"/>
      <c r="DV6" s="213" t="s">
        <v>59</v>
      </c>
      <c r="DW6" s="213"/>
      <c r="DX6" s="213"/>
      <c r="DY6" s="213"/>
      <c r="DZ6" s="213"/>
      <c r="EA6" s="213"/>
      <c r="EB6" s="213" t="s">
        <v>60</v>
      </c>
      <c r="EC6" s="213"/>
      <c r="ED6" s="213"/>
      <c r="EE6" s="213"/>
      <c r="EF6" s="213"/>
    </row>
    <row r="7" spans="1:136" ht="11.25">
      <c r="A7" s="205"/>
      <c r="B7" s="205"/>
      <c r="C7" s="205"/>
      <c r="D7" s="205"/>
      <c r="E7" s="205"/>
      <c r="F7" s="205"/>
      <c r="G7" s="205"/>
      <c r="H7" s="205"/>
      <c r="I7" s="205"/>
      <c r="J7" s="205" t="s">
        <v>72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>
        <f aca="true" t="shared" si="0" ref="CR7:CR19">CC7+CH7+CM7</f>
        <v>0</v>
      </c>
      <c r="CS7" s="211"/>
      <c r="CT7" s="211"/>
      <c r="CU7" s="211"/>
      <c r="CV7" s="211"/>
      <c r="CW7" s="211"/>
      <c r="CX7" s="211"/>
      <c r="CY7" s="211"/>
      <c r="CZ7" s="211"/>
      <c r="DA7" s="211"/>
      <c r="DB7" s="211">
        <f aca="true" t="shared" si="1" ref="DB7:DB19">CC7*CW7</f>
        <v>0</v>
      </c>
      <c r="DC7" s="211"/>
      <c r="DD7" s="211"/>
      <c r="DE7" s="211"/>
      <c r="DF7" s="211"/>
      <c r="DG7" s="211"/>
      <c r="DH7" s="211"/>
      <c r="DI7" s="211"/>
      <c r="DJ7" s="211"/>
      <c r="DK7" s="211"/>
      <c r="DL7" s="211">
        <f aca="true" t="shared" si="2" ref="DL7:DL19">DB7+DG7</f>
        <v>0</v>
      </c>
      <c r="DM7" s="211"/>
      <c r="DN7" s="211"/>
      <c r="DO7" s="211"/>
      <c r="DP7" s="211"/>
      <c r="DQ7" s="211"/>
      <c r="DR7" s="211"/>
      <c r="DS7" s="211"/>
      <c r="DT7" s="211"/>
      <c r="DU7" s="211"/>
      <c r="DV7" s="211">
        <f aca="true" t="shared" si="3" ref="DV7:DV19">DL7+DQ7</f>
        <v>0</v>
      </c>
      <c r="DW7" s="211"/>
      <c r="DX7" s="211"/>
      <c r="DY7" s="211"/>
      <c r="DZ7" s="211"/>
      <c r="EA7" s="211"/>
      <c r="EB7" s="211">
        <f aca="true" t="shared" si="4" ref="EB7:EB19">DB7-BK7</f>
        <v>0</v>
      </c>
      <c r="EC7" s="211"/>
      <c r="ED7" s="211"/>
      <c r="EE7" s="211"/>
      <c r="EF7" s="211"/>
    </row>
    <row r="8" spans="1:136" ht="11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>
        <f t="shared" si="0"/>
        <v>0</v>
      </c>
      <c r="CS8" s="211"/>
      <c r="CT8" s="211"/>
      <c r="CU8" s="211"/>
      <c r="CV8" s="211"/>
      <c r="CW8" s="211"/>
      <c r="CX8" s="211"/>
      <c r="CY8" s="211"/>
      <c r="CZ8" s="211"/>
      <c r="DA8" s="211"/>
      <c r="DB8" s="211">
        <f t="shared" si="1"/>
        <v>0</v>
      </c>
      <c r="DC8" s="211"/>
      <c r="DD8" s="211"/>
      <c r="DE8" s="211"/>
      <c r="DF8" s="211"/>
      <c r="DG8" s="211"/>
      <c r="DH8" s="211"/>
      <c r="DI8" s="211"/>
      <c r="DJ8" s="211"/>
      <c r="DK8" s="211"/>
      <c r="DL8" s="211">
        <f t="shared" si="2"/>
        <v>0</v>
      </c>
      <c r="DM8" s="211"/>
      <c r="DN8" s="211"/>
      <c r="DO8" s="211"/>
      <c r="DP8" s="211"/>
      <c r="DQ8" s="211"/>
      <c r="DR8" s="211"/>
      <c r="DS8" s="211"/>
      <c r="DT8" s="211"/>
      <c r="DU8" s="211"/>
      <c r="DV8" s="211">
        <f t="shared" si="3"/>
        <v>0</v>
      </c>
      <c r="DW8" s="211"/>
      <c r="DX8" s="211"/>
      <c r="DY8" s="211"/>
      <c r="DZ8" s="211"/>
      <c r="EA8" s="211"/>
      <c r="EB8" s="211">
        <f t="shared" si="4"/>
        <v>0</v>
      </c>
      <c r="EC8" s="211"/>
      <c r="ED8" s="211"/>
      <c r="EE8" s="211"/>
      <c r="EF8" s="211"/>
    </row>
    <row r="9" spans="1:136" s="23" customFormat="1" ht="33.75" customHeight="1">
      <c r="A9" s="195" t="s">
        <v>0</v>
      </c>
      <c r="B9" s="195"/>
      <c r="C9" s="200" t="s">
        <v>270</v>
      </c>
      <c r="D9" s="200"/>
      <c r="E9" s="200"/>
      <c r="F9" s="200"/>
      <c r="G9" s="195" t="s">
        <v>2</v>
      </c>
      <c r="H9" s="195"/>
      <c r="I9" s="195"/>
      <c r="J9" s="197" t="s">
        <v>271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9"/>
      <c r="AD9" s="195"/>
      <c r="AE9" s="195"/>
      <c r="AF9" s="195"/>
      <c r="AG9" s="195"/>
      <c r="AH9" s="195"/>
      <c r="AI9" s="223">
        <f>839+420+1169.49+8474.58+4000</f>
        <v>14903.07</v>
      </c>
      <c r="AJ9" s="223"/>
      <c r="AK9" s="223"/>
      <c r="AL9" s="223"/>
      <c r="AM9" s="223"/>
      <c r="AN9" s="223"/>
      <c r="AO9" s="223">
        <v>1</v>
      </c>
      <c r="AP9" s="223"/>
      <c r="AQ9" s="223"/>
      <c r="AR9" s="223"/>
      <c r="AS9" s="223"/>
      <c r="AT9" s="223"/>
      <c r="AU9" s="223"/>
      <c r="AV9" s="223">
        <f aca="true" t="shared" si="5" ref="AV9:AV19">AI9*AO9</f>
        <v>14903.07</v>
      </c>
      <c r="AW9" s="223"/>
      <c r="AX9" s="223"/>
      <c r="AY9" s="223"/>
      <c r="AZ9" s="223"/>
      <c r="BA9" s="223"/>
      <c r="BB9" s="223"/>
      <c r="BC9" s="223"/>
      <c r="BD9" s="223">
        <f>AO9</f>
        <v>1</v>
      </c>
      <c r="BE9" s="223"/>
      <c r="BF9" s="223"/>
      <c r="BG9" s="223"/>
      <c r="BH9" s="223"/>
      <c r="BI9" s="223"/>
      <c r="BJ9" s="223"/>
      <c r="BK9" s="223">
        <f aca="true" t="shared" si="6" ref="BK9:BK19">AI9*BD9</f>
        <v>14903.07</v>
      </c>
      <c r="BL9" s="223"/>
      <c r="BM9" s="223"/>
      <c r="BN9" s="223"/>
      <c r="BO9" s="223"/>
      <c r="BP9" s="223"/>
      <c r="BQ9" s="194" t="s">
        <v>0</v>
      </c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222">
        <v>32203.39</v>
      </c>
      <c r="CD9" s="222"/>
      <c r="CE9" s="222"/>
      <c r="CF9" s="222"/>
      <c r="CG9" s="222"/>
      <c r="CH9" s="222">
        <f aca="true" t="shared" si="7" ref="CH9:CH19">ROUND(CC9*18%,2)</f>
        <v>5796.61</v>
      </c>
      <c r="CI9" s="222"/>
      <c r="CJ9" s="222"/>
      <c r="CK9" s="222"/>
      <c r="CL9" s="222"/>
      <c r="CM9" s="222"/>
      <c r="CN9" s="222"/>
      <c r="CO9" s="222"/>
      <c r="CP9" s="222"/>
      <c r="CQ9" s="222"/>
      <c r="CR9" s="222">
        <f t="shared" si="0"/>
        <v>38000</v>
      </c>
      <c r="CS9" s="222"/>
      <c r="CT9" s="222"/>
      <c r="CU9" s="222"/>
      <c r="CV9" s="222"/>
      <c r="CW9" s="222">
        <v>1</v>
      </c>
      <c r="CX9" s="222"/>
      <c r="CY9" s="222"/>
      <c r="CZ9" s="222"/>
      <c r="DA9" s="222"/>
      <c r="DB9" s="222">
        <f t="shared" si="1"/>
        <v>32203.39</v>
      </c>
      <c r="DC9" s="222"/>
      <c r="DD9" s="222"/>
      <c r="DE9" s="222"/>
      <c r="DF9" s="222"/>
      <c r="DG9" s="222">
        <f aca="true" t="shared" si="8" ref="DG9:DG19">ROUND(DB9*18%,2)</f>
        <v>5796.61</v>
      </c>
      <c r="DH9" s="222"/>
      <c r="DI9" s="222"/>
      <c r="DJ9" s="222"/>
      <c r="DK9" s="222"/>
      <c r="DL9" s="222">
        <f t="shared" si="2"/>
        <v>38000</v>
      </c>
      <c r="DM9" s="222"/>
      <c r="DN9" s="222"/>
      <c r="DO9" s="222"/>
      <c r="DP9" s="222"/>
      <c r="DQ9" s="222"/>
      <c r="DR9" s="222"/>
      <c r="DS9" s="222"/>
      <c r="DT9" s="222"/>
      <c r="DU9" s="222"/>
      <c r="DV9" s="222">
        <f t="shared" si="3"/>
        <v>38000</v>
      </c>
      <c r="DW9" s="222"/>
      <c r="DX9" s="222"/>
      <c r="DY9" s="222"/>
      <c r="DZ9" s="222"/>
      <c r="EA9" s="222"/>
      <c r="EB9" s="222">
        <f>DB9-BK9</f>
        <v>17300.32</v>
      </c>
      <c r="EC9" s="222"/>
      <c r="ED9" s="222"/>
      <c r="EE9" s="222"/>
      <c r="EF9" s="222"/>
    </row>
    <row r="10" spans="1:136" s="23" customFormat="1" ht="33.75" customHeight="1">
      <c r="A10" s="195" t="s">
        <v>1</v>
      </c>
      <c r="B10" s="195"/>
      <c r="C10" s="200" t="s">
        <v>270</v>
      </c>
      <c r="D10" s="200"/>
      <c r="E10" s="200"/>
      <c r="F10" s="200"/>
      <c r="G10" s="195" t="s">
        <v>273</v>
      </c>
      <c r="H10" s="195"/>
      <c r="I10" s="195"/>
      <c r="J10" s="197" t="s">
        <v>274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9"/>
      <c r="AD10" s="195"/>
      <c r="AE10" s="195"/>
      <c r="AF10" s="195"/>
      <c r="AG10" s="195"/>
      <c r="AH10" s="195"/>
      <c r="AI10" s="223">
        <f>1000+420</f>
        <v>1420</v>
      </c>
      <c r="AJ10" s="223"/>
      <c r="AK10" s="223"/>
      <c r="AL10" s="223"/>
      <c r="AM10" s="223"/>
      <c r="AN10" s="223"/>
      <c r="AO10" s="223">
        <v>1</v>
      </c>
      <c r="AP10" s="223"/>
      <c r="AQ10" s="223"/>
      <c r="AR10" s="223"/>
      <c r="AS10" s="223"/>
      <c r="AT10" s="223"/>
      <c r="AU10" s="223"/>
      <c r="AV10" s="223">
        <f t="shared" si="5"/>
        <v>1420</v>
      </c>
      <c r="AW10" s="223"/>
      <c r="AX10" s="223"/>
      <c r="AY10" s="223"/>
      <c r="AZ10" s="223"/>
      <c r="BA10" s="223"/>
      <c r="BB10" s="223"/>
      <c r="BC10" s="223"/>
      <c r="BD10" s="223">
        <f aca="true" t="shared" si="9" ref="BD10:BD19">AO10</f>
        <v>1</v>
      </c>
      <c r="BE10" s="223"/>
      <c r="BF10" s="223"/>
      <c r="BG10" s="223"/>
      <c r="BH10" s="223"/>
      <c r="BI10" s="223"/>
      <c r="BJ10" s="223"/>
      <c r="BK10" s="223">
        <f t="shared" si="6"/>
        <v>1420</v>
      </c>
      <c r="BL10" s="223"/>
      <c r="BM10" s="223"/>
      <c r="BN10" s="223"/>
      <c r="BO10" s="223"/>
      <c r="BP10" s="223"/>
      <c r="BQ10" s="194" t="s">
        <v>1</v>
      </c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222">
        <f>ROUND(2946.52/1.18,2)</f>
        <v>2497.05</v>
      </c>
      <c r="CD10" s="222"/>
      <c r="CE10" s="222"/>
      <c r="CF10" s="222"/>
      <c r="CG10" s="222"/>
      <c r="CH10" s="222">
        <f t="shared" si="7"/>
        <v>449.47</v>
      </c>
      <c r="CI10" s="222"/>
      <c r="CJ10" s="222"/>
      <c r="CK10" s="222"/>
      <c r="CL10" s="222"/>
      <c r="CM10" s="222"/>
      <c r="CN10" s="222"/>
      <c r="CO10" s="222"/>
      <c r="CP10" s="222"/>
      <c r="CQ10" s="222"/>
      <c r="CR10" s="222">
        <f t="shared" si="0"/>
        <v>2946.5200000000004</v>
      </c>
      <c r="CS10" s="222"/>
      <c r="CT10" s="222"/>
      <c r="CU10" s="222"/>
      <c r="CV10" s="222"/>
      <c r="CW10" s="222">
        <v>1</v>
      </c>
      <c r="CX10" s="222"/>
      <c r="CY10" s="222"/>
      <c r="CZ10" s="222"/>
      <c r="DA10" s="222"/>
      <c r="DB10" s="222">
        <f t="shared" si="1"/>
        <v>2497.05</v>
      </c>
      <c r="DC10" s="222"/>
      <c r="DD10" s="222"/>
      <c r="DE10" s="222"/>
      <c r="DF10" s="222"/>
      <c r="DG10" s="222">
        <f t="shared" si="8"/>
        <v>449.47</v>
      </c>
      <c r="DH10" s="222"/>
      <c r="DI10" s="222"/>
      <c r="DJ10" s="222"/>
      <c r="DK10" s="222"/>
      <c r="DL10" s="222">
        <f t="shared" si="2"/>
        <v>2946.5200000000004</v>
      </c>
      <c r="DM10" s="222"/>
      <c r="DN10" s="222"/>
      <c r="DO10" s="222"/>
      <c r="DP10" s="222"/>
      <c r="DQ10" s="222"/>
      <c r="DR10" s="222"/>
      <c r="DS10" s="222"/>
      <c r="DT10" s="222"/>
      <c r="DU10" s="222"/>
      <c r="DV10" s="222">
        <f t="shared" si="3"/>
        <v>2946.5200000000004</v>
      </c>
      <c r="DW10" s="222"/>
      <c r="DX10" s="222"/>
      <c r="DY10" s="222"/>
      <c r="DZ10" s="222"/>
      <c r="EA10" s="222"/>
      <c r="EB10" s="222">
        <f t="shared" si="4"/>
        <v>1077.0500000000002</v>
      </c>
      <c r="EC10" s="222"/>
      <c r="ED10" s="222"/>
      <c r="EE10" s="222"/>
      <c r="EF10" s="222"/>
    </row>
    <row r="11" spans="1:136" s="23" customFormat="1" ht="33.75" customHeight="1">
      <c r="A11" s="195" t="s">
        <v>2</v>
      </c>
      <c r="B11" s="195"/>
      <c r="C11" s="196">
        <v>41653</v>
      </c>
      <c r="D11" s="196"/>
      <c r="E11" s="196"/>
      <c r="F11" s="196"/>
      <c r="G11" s="195" t="s">
        <v>36</v>
      </c>
      <c r="H11" s="195"/>
      <c r="I11" s="195"/>
      <c r="J11" s="197" t="s">
        <v>277</v>
      </c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9"/>
      <c r="AD11" s="195"/>
      <c r="AE11" s="195"/>
      <c r="AF11" s="195"/>
      <c r="AG11" s="195"/>
      <c r="AH11" s="195"/>
      <c r="AI11" s="223">
        <f>1588.98+4543.22+813.56+5118.64</f>
        <v>12064.400000000001</v>
      </c>
      <c r="AJ11" s="223"/>
      <c r="AK11" s="223"/>
      <c r="AL11" s="223"/>
      <c r="AM11" s="223"/>
      <c r="AN11" s="223"/>
      <c r="AO11" s="223">
        <v>1</v>
      </c>
      <c r="AP11" s="223"/>
      <c r="AQ11" s="223"/>
      <c r="AR11" s="223"/>
      <c r="AS11" s="223"/>
      <c r="AT11" s="223"/>
      <c r="AU11" s="223"/>
      <c r="AV11" s="223">
        <f t="shared" si="5"/>
        <v>12064.400000000001</v>
      </c>
      <c r="AW11" s="223"/>
      <c r="AX11" s="223"/>
      <c r="AY11" s="223"/>
      <c r="AZ11" s="223"/>
      <c r="BA11" s="223"/>
      <c r="BB11" s="223"/>
      <c r="BC11" s="223"/>
      <c r="BD11" s="223">
        <f t="shared" si="9"/>
        <v>1</v>
      </c>
      <c r="BE11" s="223"/>
      <c r="BF11" s="223"/>
      <c r="BG11" s="223"/>
      <c r="BH11" s="223"/>
      <c r="BI11" s="223"/>
      <c r="BJ11" s="223"/>
      <c r="BK11" s="223">
        <f t="shared" si="6"/>
        <v>12064.400000000001</v>
      </c>
      <c r="BL11" s="223"/>
      <c r="BM11" s="223"/>
      <c r="BN11" s="223"/>
      <c r="BO11" s="223"/>
      <c r="BP11" s="223"/>
      <c r="BQ11" s="194" t="s">
        <v>2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222">
        <f>ROUND(28700/1.18,2)</f>
        <v>24322.03</v>
      </c>
      <c r="CD11" s="222"/>
      <c r="CE11" s="222"/>
      <c r="CF11" s="222"/>
      <c r="CG11" s="222"/>
      <c r="CH11" s="222">
        <f t="shared" si="7"/>
        <v>4377.97</v>
      </c>
      <c r="CI11" s="222"/>
      <c r="CJ11" s="222"/>
      <c r="CK11" s="222"/>
      <c r="CL11" s="222"/>
      <c r="CM11" s="222"/>
      <c r="CN11" s="222"/>
      <c r="CO11" s="222"/>
      <c r="CP11" s="222"/>
      <c r="CQ11" s="222"/>
      <c r="CR11" s="222">
        <f t="shared" si="0"/>
        <v>28700</v>
      </c>
      <c r="CS11" s="222"/>
      <c r="CT11" s="222"/>
      <c r="CU11" s="222"/>
      <c r="CV11" s="222"/>
      <c r="CW11" s="222">
        <v>1</v>
      </c>
      <c r="CX11" s="222"/>
      <c r="CY11" s="222"/>
      <c r="CZ11" s="222"/>
      <c r="DA11" s="222"/>
      <c r="DB11" s="222">
        <f t="shared" si="1"/>
        <v>24322.03</v>
      </c>
      <c r="DC11" s="222"/>
      <c r="DD11" s="222"/>
      <c r="DE11" s="222"/>
      <c r="DF11" s="222"/>
      <c r="DG11" s="222">
        <f t="shared" si="8"/>
        <v>4377.97</v>
      </c>
      <c r="DH11" s="222"/>
      <c r="DI11" s="222"/>
      <c r="DJ11" s="222"/>
      <c r="DK11" s="222"/>
      <c r="DL11" s="222">
        <f t="shared" si="2"/>
        <v>28700</v>
      </c>
      <c r="DM11" s="222"/>
      <c r="DN11" s="222"/>
      <c r="DO11" s="222"/>
      <c r="DP11" s="222"/>
      <c r="DQ11" s="222"/>
      <c r="DR11" s="222"/>
      <c r="DS11" s="222"/>
      <c r="DT11" s="222"/>
      <c r="DU11" s="222"/>
      <c r="DV11" s="222">
        <f t="shared" si="3"/>
        <v>28700</v>
      </c>
      <c r="DW11" s="222"/>
      <c r="DX11" s="222"/>
      <c r="DY11" s="222"/>
      <c r="DZ11" s="222"/>
      <c r="EA11" s="222"/>
      <c r="EB11" s="222">
        <f t="shared" si="4"/>
        <v>12257.629999999997</v>
      </c>
      <c r="EC11" s="222"/>
      <c r="ED11" s="222"/>
      <c r="EE11" s="222"/>
      <c r="EF11" s="222"/>
    </row>
    <row r="12" spans="1:136" s="23" customFormat="1" ht="33.75" customHeight="1">
      <c r="A12" s="195" t="s">
        <v>7</v>
      </c>
      <c r="B12" s="195"/>
      <c r="C12" s="196">
        <v>41655</v>
      </c>
      <c r="D12" s="196"/>
      <c r="E12" s="196"/>
      <c r="F12" s="196"/>
      <c r="G12" s="195" t="s">
        <v>275</v>
      </c>
      <c r="H12" s="195"/>
      <c r="I12" s="195"/>
      <c r="J12" s="197" t="s">
        <v>276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5"/>
      <c r="AE12" s="195"/>
      <c r="AF12" s="195"/>
      <c r="AG12" s="195"/>
      <c r="AH12" s="195"/>
      <c r="AI12" s="223">
        <f>6097</f>
        <v>6097</v>
      </c>
      <c r="AJ12" s="223"/>
      <c r="AK12" s="223"/>
      <c r="AL12" s="223"/>
      <c r="AM12" s="223"/>
      <c r="AN12" s="223"/>
      <c r="AO12" s="223">
        <v>1</v>
      </c>
      <c r="AP12" s="223"/>
      <c r="AQ12" s="223"/>
      <c r="AR12" s="223"/>
      <c r="AS12" s="223"/>
      <c r="AT12" s="223"/>
      <c r="AU12" s="223"/>
      <c r="AV12" s="223">
        <f t="shared" si="5"/>
        <v>6097</v>
      </c>
      <c r="AW12" s="223"/>
      <c r="AX12" s="223"/>
      <c r="AY12" s="223"/>
      <c r="AZ12" s="223"/>
      <c r="BA12" s="223"/>
      <c r="BB12" s="223"/>
      <c r="BC12" s="223"/>
      <c r="BD12" s="223">
        <f t="shared" si="9"/>
        <v>1</v>
      </c>
      <c r="BE12" s="223"/>
      <c r="BF12" s="223"/>
      <c r="BG12" s="223"/>
      <c r="BH12" s="223"/>
      <c r="BI12" s="223"/>
      <c r="BJ12" s="223"/>
      <c r="BK12" s="223">
        <f t="shared" si="6"/>
        <v>6097</v>
      </c>
      <c r="BL12" s="223"/>
      <c r="BM12" s="223"/>
      <c r="BN12" s="223"/>
      <c r="BO12" s="223"/>
      <c r="BP12" s="223"/>
      <c r="BQ12" s="194" t="s">
        <v>7</v>
      </c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222">
        <f>ROUND(8576/1.18,2)</f>
        <v>7267.8</v>
      </c>
      <c r="CD12" s="222"/>
      <c r="CE12" s="222"/>
      <c r="CF12" s="222"/>
      <c r="CG12" s="222"/>
      <c r="CH12" s="222">
        <f t="shared" si="7"/>
        <v>1308.2</v>
      </c>
      <c r="CI12" s="222"/>
      <c r="CJ12" s="222"/>
      <c r="CK12" s="222"/>
      <c r="CL12" s="222"/>
      <c r="CM12" s="222"/>
      <c r="CN12" s="222"/>
      <c r="CO12" s="222"/>
      <c r="CP12" s="222"/>
      <c r="CQ12" s="222"/>
      <c r="CR12" s="222">
        <f t="shared" si="0"/>
        <v>8576</v>
      </c>
      <c r="CS12" s="222"/>
      <c r="CT12" s="222"/>
      <c r="CU12" s="222"/>
      <c r="CV12" s="222"/>
      <c r="CW12" s="222">
        <v>1</v>
      </c>
      <c r="CX12" s="222"/>
      <c r="CY12" s="222"/>
      <c r="CZ12" s="222"/>
      <c r="DA12" s="222"/>
      <c r="DB12" s="222">
        <f t="shared" si="1"/>
        <v>7267.8</v>
      </c>
      <c r="DC12" s="222"/>
      <c r="DD12" s="222"/>
      <c r="DE12" s="222"/>
      <c r="DF12" s="222"/>
      <c r="DG12" s="222">
        <f t="shared" si="8"/>
        <v>1308.2</v>
      </c>
      <c r="DH12" s="222"/>
      <c r="DI12" s="222"/>
      <c r="DJ12" s="222"/>
      <c r="DK12" s="222"/>
      <c r="DL12" s="222">
        <f t="shared" si="2"/>
        <v>8576</v>
      </c>
      <c r="DM12" s="222"/>
      <c r="DN12" s="222"/>
      <c r="DO12" s="222"/>
      <c r="DP12" s="222"/>
      <c r="DQ12" s="222"/>
      <c r="DR12" s="222"/>
      <c r="DS12" s="222"/>
      <c r="DT12" s="222"/>
      <c r="DU12" s="222"/>
      <c r="DV12" s="222">
        <f t="shared" si="3"/>
        <v>8576</v>
      </c>
      <c r="DW12" s="222"/>
      <c r="DX12" s="222"/>
      <c r="DY12" s="222"/>
      <c r="DZ12" s="222"/>
      <c r="EA12" s="222"/>
      <c r="EB12" s="222">
        <f t="shared" si="4"/>
        <v>1170.8000000000002</v>
      </c>
      <c r="EC12" s="222"/>
      <c r="ED12" s="222"/>
      <c r="EE12" s="222"/>
      <c r="EF12" s="222"/>
    </row>
    <row r="13" spans="1:136" s="23" customFormat="1" ht="33.75" customHeight="1">
      <c r="A13" s="195" t="s">
        <v>8</v>
      </c>
      <c r="B13" s="195"/>
      <c r="C13" s="196">
        <v>41656</v>
      </c>
      <c r="D13" s="196"/>
      <c r="E13" s="196"/>
      <c r="F13" s="196"/>
      <c r="G13" s="195" t="s">
        <v>278</v>
      </c>
      <c r="H13" s="195"/>
      <c r="I13" s="195"/>
      <c r="J13" s="197" t="s">
        <v>279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9"/>
      <c r="AD13" s="195"/>
      <c r="AE13" s="195"/>
      <c r="AF13" s="195"/>
      <c r="AG13" s="195"/>
      <c r="AH13" s="195"/>
      <c r="AI13" s="223">
        <f>1898+2984.81+517.14+1000.2</f>
        <v>6400.15</v>
      </c>
      <c r="AJ13" s="223"/>
      <c r="AK13" s="223"/>
      <c r="AL13" s="223"/>
      <c r="AM13" s="223"/>
      <c r="AN13" s="223"/>
      <c r="AO13" s="223">
        <v>1</v>
      </c>
      <c r="AP13" s="223"/>
      <c r="AQ13" s="223"/>
      <c r="AR13" s="223"/>
      <c r="AS13" s="223"/>
      <c r="AT13" s="223"/>
      <c r="AU13" s="223"/>
      <c r="AV13" s="223">
        <f t="shared" si="5"/>
        <v>6400.15</v>
      </c>
      <c r="AW13" s="223"/>
      <c r="AX13" s="223"/>
      <c r="AY13" s="223"/>
      <c r="AZ13" s="223"/>
      <c r="BA13" s="223"/>
      <c r="BB13" s="223"/>
      <c r="BC13" s="223"/>
      <c r="BD13" s="223">
        <f t="shared" si="9"/>
        <v>1</v>
      </c>
      <c r="BE13" s="223"/>
      <c r="BF13" s="223"/>
      <c r="BG13" s="223"/>
      <c r="BH13" s="223"/>
      <c r="BI13" s="223"/>
      <c r="BJ13" s="223"/>
      <c r="BK13" s="223">
        <f t="shared" si="6"/>
        <v>6400.15</v>
      </c>
      <c r="BL13" s="223"/>
      <c r="BM13" s="223"/>
      <c r="BN13" s="223"/>
      <c r="BO13" s="223"/>
      <c r="BP13" s="223"/>
      <c r="BQ13" s="194" t="s">
        <v>8</v>
      </c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222">
        <f>ROUND(20700/1.18,2)</f>
        <v>17542.37</v>
      </c>
      <c r="CD13" s="222"/>
      <c r="CE13" s="222"/>
      <c r="CF13" s="222"/>
      <c r="CG13" s="222"/>
      <c r="CH13" s="222">
        <f t="shared" si="7"/>
        <v>3157.63</v>
      </c>
      <c r="CI13" s="222"/>
      <c r="CJ13" s="222"/>
      <c r="CK13" s="222"/>
      <c r="CL13" s="222"/>
      <c r="CM13" s="222"/>
      <c r="CN13" s="222"/>
      <c r="CO13" s="222"/>
      <c r="CP13" s="222"/>
      <c r="CQ13" s="222"/>
      <c r="CR13" s="222">
        <f t="shared" si="0"/>
        <v>20700</v>
      </c>
      <c r="CS13" s="222"/>
      <c r="CT13" s="222"/>
      <c r="CU13" s="222"/>
      <c r="CV13" s="222"/>
      <c r="CW13" s="222">
        <v>1</v>
      </c>
      <c r="CX13" s="222"/>
      <c r="CY13" s="222"/>
      <c r="CZ13" s="222"/>
      <c r="DA13" s="222"/>
      <c r="DB13" s="222">
        <f t="shared" si="1"/>
        <v>17542.37</v>
      </c>
      <c r="DC13" s="222"/>
      <c r="DD13" s="222"/>
      <c r="DE13" s="222"/>
      <c r="DF13" s="222"/>
      <c r="DG13" s="222">
        <f t="shared" si="8"/>
        <v>3157.63</v>
      </c>
      <c r="DH13" s="222"/>
      <c r="DI13" s="222"/>
      <c r="DJ13" s="222"/>
      <c r="DK13" s="222"/>
      <c r="DL13" s="222">
        <f t="shared" si="2"/>
        <v>20700</v>
      </c>
      <c r="DM13" s="222"/>
      <c r="DN13" s="222"/>
      <c r="DO13" s="222"/>
      <c r="DP13" s="222"/>
      <c r="DQ13" s="222"/>
      <c r="DR13" s="222"/>
      <c r="DS13" s="222"/>
      <c r="DT13" s="222"/>
      <c r="DU13" s="222"/>
      <c r="DV13" s="222">
        <f t="shared" si="3"/>
        <v>20700</v>
      </c>
      <c r="DW13" s="222"/>
      <c r="DX13" s="222"/>
      <c r="DY13" s="222"/>
      <c r="DZ13" s="222"/>
      <c r="EA13" s="222"/>
      <c r="EB13" s="222">
        <f t="shared" si="4"/>
        <v>11142.22</v>
      </c>
      <c r="EC13" s="222"/>
      <c r="ED13" s="222"/>
      <c r="EE13" s="222"/>
      <c r="EF13" s="222"/>
    </row>
    <row r="14" spans="1:136" s="23" customFormat="1" ht="33.75" customHeight="1">
      <c r="A14" s="195" t="s">
        <v>9</v>
      </c>
      <c r="B14" s="195"/>
      <c r="C14" s="196">
        <v>41659</v>
      </c>
      <c r="D14" s="196"/>
      <c r="E14" s="196"/>
      <c r="F14" s="196"/>
      <c r="G14" s="195" t="s">
        <v>280</v>
      </c>
      <c r="H14" s="195"/>
      <c r="I14" s="195"/>
      <c r="J14" s="197" t="s">
        <v>274</v>
      </c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195"/>
      <c r="AE14" s="195"/>
      <c r="AF14" s="195"/>
      <c r="AG14" s="195"/>
      <c r="AH14" s="195"/>
      <c r="AI14" s="223">
        <f>1000</f>
        <v>1000</v>
      </c>
      <c r="AJ14" s="223"/>
      <c r="AK14" s="223"/>
      <c r="AL14" s="223"/>
      <c r="AM14" s="223"/>
      <c r="AN14" s="223"/>
      <c r="AO14" s="223">
        <v>1</v>
      </c>
      <c r="AP14" s="223"/>
      <c r="AQ14" s="223"/>
      <c r="AR14" s="223"/>
      <c r="AS14" s="223"/>
      <c r="AT14" s="223"/>
      <c r="AU14" s="223"/>
      <c r="AV14" s="223">
        <f t="shared" si="5"/>
        <v>1000</v>
      </c>
      <c r="AW14" s="223"/>
      <c r="AX14" s="223"/>
      <c r="AY14" s="223"/>
      <c r="AZ14" s="223"/>
      <c r="BA14" s="223"/>
      <c r="BB14" s="223"/>
      <c r="BC14" s="223"/>
      <c r="BD14" s="223">
        <f t="shared" si="9"/>
        <v>1</v>
      </c>
      <c r="BE14" s="223"/>
      <c r="BF14" s="223"/>
      <c r="BG14" s="223"/>
      <c r="BH14" s="223"/>
      <c r="BI14" s="223"/>
      <c r="BJ14" s="223"/>
      <c r="BK14" s="223">
        <f t="shared" si="6"/>
        <v>1000</v>
      </c>
      <c r="BL14" s="223"/>
      <c r="BM14" s="223"/>
      <c r="BN14" s="223"/>
      <c r="BO14" s="223"/>
      <c r="BP14" s="223"/>
      <c r="BQ14" s="194" t="s">
        <v>9</v>
      </c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222">
        <f>ROUND(1800/1.18,2)</f>
        <v>1525.42</v>
      </c>
      <c r="CD14" s="222"/>
      <c r="CE14" s="222"/>
      <c r="CF14" s="222"/>
      <c r="CG14" s="222"/>
      <c r="CH14" s="222">
        <f t="shared" si="7"/>
        <v>274.58</v>
      </c>
      <c r="CI14" s="222"/>
      <c r="CJ14" s="222"/>
      <c r="CK14" s="222"/>
      <c r="CL14" s="222"/>
      <c r="CM14" s="222"/>
      <c r="CN14" s="222"/>
      <c r="CO14" s="222"/>
      <c r="CP14" s="222"/>
      <c r="CQ14" s="222"/>
      <c r="CR14" s="222">
        <f t="shared" si="0"/>
        <v>1800</v>
      </c>
      <c r="CS14" s="222"/>
      <c r="CT14" s="222"/>
      <c r="CU14" s="222"/>
      <c r="CV14" s="222"/>
      <c r="CW14" s="222">
        <v>1</v>
      </c>
      <c r="CX14" s="222"/>
      <c r="CY14" s="222"/>
      <c r="CZ14" s="222"/>
      <c r="DA14" s="222"/>
      <c r="DB14" s="222">
        <f t="shared" si="1"/>
        <v>1525.42</v>
      </c>
      <c r="DC14" s="222"/>
      <c r="DD14" s="222"/>
      <c r="DE14" s="222"/>
      <c r="DF14" s="222"/>
      <c r="DG14" s="222">
        <f t="shared" si="8"/>
        <v>274.58</v>
      </c>
      <c r="DH14" s="222"/>
      <c r="DI14" s="222"/>
      <c r="DJ14" s="222"/>
      <c r="DK14" s="222"/>
      <c r="DL14" s="222">
        <f t="shared" si="2"/>
        <v>1800</v>
      </c>
      <c r="DM14" s="222"/>
      <c r="DN14" s="222"/>
      <c r="DO14" s="222"/>
      <c r="DP14" s="222"/>
      <c r="DQ14" s="222"/>
      <c r="DR14" s="222"/>
      <c r="DS14" s="222"/>
      <c r="DT14" s="222"/>
      <c r="DU14" s="222"/>
      <c r="DV14" s="222">
        <f t="shared" si="3"/>
        <v>1800</v>
      </c>
      <c r="DW14" s="222"/>
      <c r="DX14" s="222"/>
      <c r="DY14" s="222"/>
      <c r="DZ14" s="222"/>
      <c r="EA14" s="222"/>
      <c r="EB14" s="222">
        <f t="shared" si="4"/>
        <v>525.4200000000001</v>
      </c>
      <c r="EC14" s="222"/>
      <c r="ED14" s="222"/>
      <c r="EE14" s="222"/>
      <c r="EF14" s="222"/>
    </row>
    <row r="15" spans="1:136" s="23" customFormat="1" ht="33.75" customHeight="1">
      <c r="A15" s="195" t="s">
        <v>10</v>
      </c>
      <c r="B15" s="195"/>
      <c r="C15" s="196">
        <v>41661</v>
      </c>
      <c r="D15" s="196"/>
      <c r="E15" s="196"/>
      <c r="F15" s="196"/>
      <c r="G15" s="195" t="s">
        <v>281</v>
      </c>
      <c r="H15" s="195"/>
      <c r="I15" s="195"/>
      <c r="J15" s="197" t="s">
        <v>274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5"/>
      <c r="AE15" s="195"/>
      <c r="AF15" s="195"/>
      <c r="AG15" s="195"/>
      <c r="AH15" s="195"/>
      <c r="AI15" s="223">
        <v>149.15</v>
      </c>
      <c r="AJ15" s="223"/>
      <c r="AK15" s="223"/>
      <c r="AL15" s="223"/>
      <c r="AM15" s="223"/>
      <c r="AN15" s="223"/>
      <c r="AO15" s="223">
        <v>1</v>
      </c>
      <c r="AP15" s="223"/>
      <c r="AQ15" s="223"/>
      <c r="AR15" s="223"/>
      <c r="AS15" s="223"/>
      <c r="AT15" s="223"/>
      <c r="AU15" s="223"/>
      <c r="AV15" s="223">
        <f t="shared" si="5"/>
        <v>149.15</v>
      </c>
      <c r="AW15" s="223"/>
      <c r="AX15" s="223"/>
      <c r="AY15" s="223"/>
      <c r="AZ15" s="223"/>
      <c r="BA15" s="223"/>
      <c r="BB15" s="223"/>
      <c r="BC15" s="223"/>
      <c r="BD15" s="223">
        <f t="shared" si="9"/>
        <v>1</v>
      </c>
      <c r="BE15" s="223"/>
      <c r="BF15" s="223"/>
      <c r="BG15" s="223"/>
      <c r="BH15" s="223"/>
      <c r="BI15" s="223"/>
      <c r="BJ15" s="223"/>
      <c r="BK15" s="223">
        <f t="shared" si="6"/>
        <v>149.15</v>
      </c>
      <c r="BL15" s="223"/>
      <c r="BM15" s="223"/>
      <c r="BN15" s="223"/>
      <c r="BO15" s="223"/>
      <c r="BP15" s="223"/>
      <c r="BQ15" s="194" t="s">
        <v>10</v>
      </c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222">
        <f>ROUND(250/1.18,2)</f>
        <v>211.86</v>
      </c>
      <c r="CD15" s="222"/>
      <c r="CE15" s="222"/>
      <c r="CF15" s="222"/>
      <c r="CG15" s="222"/>
      <c r="CH15" s="222">
        <f t="shared" si="7"/>
        <v>38.13</v>
      </c>
      <c r="CI15" s="222"/>
      <c r="CJ15" s="222"/>
      <c r="CK15" s="222"/>
      <c r="CL15" s="222"/>
      <c r="CM15" s="222"/>
      <c r="CN15" s="222"/>
      <c r="CO15" s="222"/>
      <c r="CP15" s="222"/>
      <c r="CQ15" s="222"/>
      <c r="CR15" s="222">
        <f t="shared" si="0"/>
        <v>249.99</v>
      </c>
      <c r="CS15" s="222"/>
      <c r="CT15" s="222"/>
      <c r="CU15" s="222"/>
      <c r="CV15" s="222"/>
      <c r="CW15" s="222">
        <v>1</v>
      </c>
      <c r="CX15" s="222"/>
      <c r="CY15" s="222"/>
      <c r="CZ15" s="222"/>
      <c r="DA15" s="222"/>
      <c r="DB15" s="222">
        <f t="shared" si="1"/>
        <v>211.86</v>
      </c>
      <c r="DC15" s="222"/>
      <c r="DD15" s="222"/>
      <c r="DE15" s="222"/>
      <c r="DF15" s="222"/>
      <c r="DG15" s="222">
        <f t="shared" si="8"/>
        <v>38.13</v>
      </c>
      <c r="DH15" s="222"/>
      <c r="DI15" s="222"/>
      <c r="DJ15" s="222"/>
      <c r="DK15" s="222"/>
      <c r="DL15" s="222">
        <f t="shared" si="2"/>
        <v>249.99</v>
      </c>
      <c r="DM15" s="222"/>
      <c r="DN15" s="222"/>
      <c r="DO15" s="222"/>
      <c r="DP15" s="222"/>
      <c r="DQ15" s="222"/>
      <c r="DR15" s="222"/>
      <c r="DS15" s="222"/>
      <c r="DT15" s="222"/>
      <c r="DU15" s="222"/>
      <c r="DV15" s="222">
        <f t="shared" si="3"/>
        <v>249.99</v>
      </c>
      <c r="DW15" s="222"/>
      <c r="DX15" s="222"/>
      <c r="DY15" s="222"/>
      <c r="DZ15" s="222"/>
      <c r="EA15" s="222"/>
      <c r="EB15" s="222">
        <f t="shared" si="4"/>
        <v>62.71000000000001</v>
      </c>
      <c r="EC15" s="222"/>
      <c r="ED15" s="222"/>
      <c r="EE15" s="222"/>
      <c r="EF15" s="222"/>
    </row>
    <row r="16" spans="1:136" s="23" customFormat="1" ht="33.75" customHeight="1">
      <c r="A16" s="195" t="s">
        <v>11</v>
      </c>
      <c r="B16" s="195"/>
      <c r="C16" s="196">
        <v>41662</v>
      </c>
      <c r="D16" s="196"/>
      <c r="E16" s="196"/>
      <c r="F16" s="196"/>
      <c r="G16" s="195" t="s">
        <v>282</v>
      </c>
      <c r="H16" s="195"/>
      <c r="I16" s="195"/>
      <c r="J16" s="197" t="s">
        <v>283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95"/>
      <c r="AE16" s="195"/>
      <c r="AF16" s="195"/>
      <c r="AG16" s="195"/>
      <c r="AH16" s="195"/>
      <c r="AI16" s="223">
        <f>1661.36+551.49</f>
        <v>2212.85</v>
      </c>
      <c r="AJ16" s="223"/>
      <c r="AK16" s="223"/>
      <c r="AL16" s="223"/>
      <c r="AM16" s="223"/>
      <c r="AN16" s="223"/>
      <c r="AO16" s="223">
        <v>1</v>
      </c>
      <c r="AP16" s="223"/>
      <c r="AQ16" s="223"/>
      <c r="AR16" s="223"/>
      <c r="AS16" s="223"/>
      <c r="AT16" s="223"/>
      <c r="AU16" s="223"/>
      <c r="AV16" s="223">
        <f t="shared" si="5"/>
        <v>2212.85</v>
      </c>
      <c r="AW16" s="223"/>
      <c r="AX16" s="223"/>
      <c r="AY16" s="223"/>
      <c r="AZ16" s="223"/>
      <c r="BA16" s="223"/>
      <c r="BB16" s="223"/>
      <c r="BC16" s="223"/>
      <c r="BD16" s="223">
        <f t="shared" si="9"/>
        <v>1</v>
      </c>
      <c r="BE16" s="223"/>
      <c r="BF16" s="223"/>
      <c r="BG16" s="223"/>
      <c r="BH16" s="223"/>
      <c r="BI16" s="223"/>
      <c r="BJ16" s="223"/>
      <c r="BK16" s="223">
        <f t="shared" si="6"/>
        <v>2212.85</v>
      </c>
      <c r="BL16" s="223"/>
      <c r="BM16" s="223"/>
      <c r="BN16" s="223"/>
      <c r="BO16" s="223"/>
      <c r="BP16" s="223"/>
      <c r="BQ16" s="194" t="s">
        <v>11</v>
      </c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222">
        <f>ROUND(6800/1.18,2)</f>
        <v>5762.71</v>
      </c>
      <c r="CD16" s="222"/>
      <c r="CE16" s="222"/>
      <c r="CF16" s="222"/>
      <c r="CG16" s="222"/>
      <c r="CH16" s="222">
        <f t="shared" si="7"/>
        <v>1037.29</v>
      </c>
      <c r="CI16" s="222"/>
      <c r="CJ16" s="222"/>
      <c r="CK16" s="222"/>
      <c r="CL16" s="222"/>
      <c r="CM16" s="222"/>
      <c r="CN16" s="222"/>
      <c r="CO16" s="222"/>
      <c r="CP16" s="222"/>
      <c r="CQ16" s="222"/>
      <c r="CR16" s="222">
        <f t="shared" si="0"/>
        <v>6800</v>
      </c>
      <c r="CS16" s="222"/>
      <c r="CT16" s="222"/>
      <c r="CU16" s="222"/>
      <c r="CV16" s="222"/>
      <c r="CW16" s="222">
        <v>1</v>
      </c>
      <c r="CX16" s="222"/>
      <c r="CY16" s="222"/>
      <c r="CZ16" s="222"/>
      <c r="DA16" s="222"/>
      <c r="DB16" s="222">
        <f t="shared" si="1"/>
        <v>5762.71</v>
      </c>
      <c r="DC16" s="222"/>
      <c r="DD16" s="222"/>
      <c r="DE16" s="222"/>
      <c r="DF16" s="222"/>
      <c r="DG16" s="222">
        <f t="shared" si="8"/>
        <v>1037.29</v>
      </c>
      <c r="DH16" s="222"/>
      <c r="DI16" s="222"/>
      <c r="DJ16" s="222"/>
      <c r="DK16" s="222"/>
      <c r="DL16" s="222">
        <f t="shared" si="2"/>
        <v>6800</v>
      </c>
      <c r="DM16" s="222"/>
      <c r="DN16" s="222"/>
      <c r="DO16" s="222"/>
      <c r="DP16" s="222"/>
      <c r="DQ16" s="222"/>
      <c r="DR16" s="222"/>
      <c r="DS16" s="222"/>
      <c r="DT16" s="222"/>
      <c r="DU16" s="222"/>
      <c r="DV16" s="222">
        <f t="shared" si="3"/>
        <v>6800</v>
      </c>
      <c r="DW16" s="222"/>
      <c r="DX16" s="222"/>
      <c r="DY16" s="222"/>
      <c r="DZ16" s="222"/>
      <c r="EA16" s="222"/>
      <c r="EB16" s="222">
        <f t="shared" si="4"/>
        <v>3549.86</v>
      </c>
      <c r="EC16" s="222"/>
      <c r="ED16" s="222"/>
      <c r="EE16" s="222"/>
      <c r="EF16" s="222"/>
    </row>
    <row r="17" spans="1:136" s="23" customFormat="1" ht="33.75" customHeight="1">
      <c r="A17" s="195" t="s">
        <v>12</v>
      </c>
      <c r="B17" s="195"/>
      <c r="C17" s="196">
        <v>41662</v>
      </c>
      <c r="D17" s="196"/>
      <c r="E17" s="196"/>
      <c r="F17" s="196"/>
      <c r="G17" s="195" t="s">
        <v>284</v>
      </c>
      <c r="H17" s="195"/>
      <c r="I17" s="195"/>
      <c r="J17" s="197" t="s">
        <v>279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9"/>
      <c r="AD17" s="195"/>
      <c r="AE17" s="195"/>
      <c r="AF17" s="195"/>
      <c r="AG17" s="195"/>
      <c r="AH17" s="195"/>
      <c r="AI17" s="223">
        <f>1909.75</f>
        <v>1909.75</v>
      </c>
      <c r="AJ17" s="223"/>
      <c r="AK17" s="223"/>
      <c r="AL17" s="223"/>
      <c r="AM17" s="223"/>
      <c r="AN17" s="223"/>
      <c r="AO17" s="223">
        <v>1</v>
      </c>
      <c r="AP17" s="223"/>
      <c r="AQ17" s="223"/>
      <c r="AR17" s="223"/>
      <c r="AS17" s="223"/>
      <c r="AT17" s="223"/>
      <c r="AU17" s="223"/>
      <c r="AV17" s="223">
        <f t="shared" si="5"/>
        <v>1909.75</v>
      </c>
      <c r="AW17" s="223"/>
      <c r="AX17" s="223"/>
      <c r="AY17" s="223"/>
      <c r="AZ17" s="223"/>
      <c r="BA17" s="223"/>
      <c r="BB17" s="223"/>
      <c r="BC17" s="223"/>
      <c r="BD17" s="223">
        <f t="shared" si="9"/>
        <v>1</v>
      </c>
      <c r="BE17" s="223"/>
      <c r="BF17" s="223"/>
      <c r="BG17" s="223"/>
      <c r="BH17" s="223"/>
      <c r="BI17" s="223"/>
      <c r="BJ17" s="223"/>
      <c r="BK17" s="223">
        <f t="shared" si="6"/>
        <v>1909.75</v>
      </c>
      <c r="BL17" s="223"/>
      <c r="BM17" s="223"/>
      <c r="BN17" s="223"/>
      <c r="BO17" s="223"/>
      <c r="BP17" s="223"/>
      <c r="BQ17" s="194" t="s">
        <v>12</v>
      </c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222">
        <f>ROUND(2300/1.18,2)</f>
        <v>1949.15</v>
      </c>
      <c r="CD17" s="222"/>
      <c r="CE17" s="222"/>
      <c r="CF17" s="222"/>
      <c r="CG17" s="222"/>
      <c r="CH17" s="222">
        <f t="shared" si="7"/>
        <v>350.85</v>
      </c>
      <c r="CI17" s="222"/>
      <c r="CJ17" s="222"/>
      <c r="CK17" s="222"/>
      <c r="CL17" s="222"/>
      <c r="CM17" s="222"/>
      <c r="CN17" s="222"/>
      <c r="CO17" s="222"/>
      <c r="CP17" s="222"/>
      <c r="CQ17" s="222"/>
      <c r="CR17" s="222">
        <f t="shared" si="0"/>
        <v>2300</v>
      </c>
      <c r="CS17" s="222"/>
      <c r="CT17" s="222"/>
      <c r="CU17" s="222"/>
      <c r="CV17" s="222"/>
      <c r="CW17" s="222">
        <v>1</v>
      </c>
      <c r="CX17" s="222"/>
      <c r="CY17" s="222"/>
      <c r="CZ17" s="222"/>
      <c r="DA17" s="222"/>
      <c r="DB17" s="222">
        <f t="shared" si="1"/>
        <v>1949.15</v>
      </c>
      <c r="DC17" s="222"/>
      <c r="DD17" s="222"/>
      <c r="DE17" s="222"/>
      <c r="DF17" s="222"/>
      <c r="DG17" s="222">
        <f t="shared" si="8"/>
        <v>350.85</v>
      </c>
      <c r="DH17" s="222"/>
      <c r="DI17" s="222"/>
      <c r="DJ17" s="222"/>
      <c r="DK17" s="222"/>
      <c r="DL17" s="222">
        <f t="shared" si="2"/>
        <v>2300</v>
      </c>
      <c r="DM17" s="222"/>
      <c r="DN17" s="222"/>
      <c r="DO17" s="222"/>
      <c r="DP17" s="222"/>
      <c r="DQ17" s="222"/>
      <c r="DR17" s="222"/>
      <c r="DS17" s="222"/>
      <c r="DT17" s="222"/>
      <c r="DU17" s="222"/>
      <c r="DV17" s="222">
        <f t="shared" si="3"/>
        <v>2300</v>
      </c>
      <c r="DW17" s="222"/>
      <c r="DX17" s="222"/>
      <c r="DY17" s="222"/>
      <c r="DZ17" s="222"/>
      <c r="EA17" s="222"/>
      <c r="EB17" s="222">
        <f t="shared" si="4"/>
        <v>39.40000000000009</v>
      </c>
      <c r="EC17" s="222"/>
      <c r="ED17" s="222"/>
      <c r="EE17" s="222"/>
      <c r="EF17" s="222"/>
    </row>
    <row r="18" spans="1:136" s="23" customFormat="1" ht="33.75" customHeight="1">
      <c r="A18" s="195" t="s">
        <v>13</v>
      </c>
      <c r="B18" s="195"/>
      <c r="C18" s="196">
        <v>41663</v>
      </c>
      <c r="D18" s="196"/>
      <c r="E18" s="196"/>
      <c r="F18" s="196"/>
      <c r="G18" s="195" t="s">
        <v>285</v>
      </c>
      <c r="H18" s="195"/>
      <c r="I18" s="195"/>
      <c r="J18" s="197" t="s">
        <v>286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9"/>
      <c r="AD18" s="195"/>
      <c r="AE18" s="195"/>
      <c r="AF18" s="195"/>
      <c r="AG18" s="195"/>
      <c r="AH18" s="195"/>
      <c r="AI18" s="223">
        <f>840</f>
        <v>840</v>
      </c>
      <c r="AJ18" s="223"/>
      <c r="AK18" s="223"/>
      <c r="AL18" s="223"/>
      <c r="AM18" s="223"/>
      <c r="AN18" s="223"/>
      <c r="AO18" s="223">
        <v>1</v>
      </c>
      <c r="AP18" s="223"/>
      <c r="AQ18" s="223"/>
      <c r="AR18" s="223"/>
      <c r="AS18" s="223"/>
      <c r="AT18" s="223"/>
      <c r="AU18" s="223"/>
      <c r="AV18" s="223">
        <f t="shared" si="5"/>
        <v>840</v>
      </c>
      <c r="AW18" s="223"/>
      <c r="AX18" s="223"/>
      <c r="AY18" s="223"/>
      <c r="AZ18" s="223"/>
      <c r="BA18" s="223"/>
      <c r="BB18" s="223"/>
      <c r="BC18" s="223"/>
      <c r="BD18" s="223">
        <f t="shared" si="9"/>
        <v>1</v>
      </c>
      <c r="BE18" s="223"/>
      <c r="BF18" s="223"/>
      <c r="BG18" s="223"/>
      <c r="BH18" s="223"/>
      <c r="BI18" s="223"/>
      <c r="BJ18" s="223"/>
      <c r="BK18" s="223">
        <f t="shared" si="6"/>
        <v>840</v>
      </c>
      <c r="BL18" s="223"/>
      <c r="BM18" s="223"/>
      <c r="BN18" s="223"/>
      <c r="BO18" s="223"/>
      <c r="BP18" s="223"/>
      <c r="BQ18" s="194" t="s">
        <v>13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222">
        <f>ROUND(18377.5/1.18,2)</f>
        <v>15574.15</v>
      </c>
      <c r="CD18" s="222"/>
      <c r="CE18" s="222"/>
      <c r="CF18" s="222"/>
      <c r="CG18" s="222"/>
      <c r="CH18" s="222">
        <f t="shared" si="7"/>
        <v>2803.35</v>
      </c>
      <c r="CI18" s="222"/>
      <c r="CJ18" s="222"/>
      <c r="CK18" s="222"/>
      <c r="CL18" s="222"/>
      <c r="CM18" s="222"/>
      <c r="CN18" s="222"/>
      <c r="CO18" s="222"/>
      <c r="CP18" s="222"/>
      <c r="CQ18" s="222"/>
      <c r="CR18" s="222">
        <f t="shared" si="0"/>
        <v>18377.5</v>
      </c>
      <c r="CS18" s="222"/>
      <c r="CT18" s="222"/>
      <c r="CU18" s="222"/>
      <c r="CV18" s="222"/>
      <c r="CW18" s="222">
        <v>1</v>
      </c>
      <c r="CX18" s="222"/>
      <c r="CY18" s="222"/>
      <c r="CZ18" s="222"/>
      <c r="DA18" s="222"/>
      <c r="DB18" s="222">
        <f t="shared" si="1"/>
        <v>15574.15</v>
      </c>
      <c r="DC18" s="222"/>
      <c r="DD18" s="222"/>
      <c r="DE18" s="222"/>
      <c r="DF18" s="222"/>
      <c r="DG18" s="222">
        <f t="shared" si="8"/>
        <v>2803.35</v>
      </c>
      <c r="DH18" s="222"/>
      <c r="DI18" s="222"/>
      <c r="DJ18" s="222"/>
      <c r="DK18" s="222"/>
      <c r="DL18" s="222">
        <f t="shared" si="2"/>
        <v>18377.5</v>
      </c>
      <c r="DM18" s="222"/>
      <c r="DN18" s="222"/>
      <c r="DO18" s="222"/>
      <c r="DP18" s="222"/>
      <c r="DQ18" s="222"/>
      <c r="DR18" s="222"/>
      <c r="DS18" s="222"/>
      <c r="DT18" s="222"/>
      <c r="DU18" s="222"/>
      <c r="DV18" s="222">
        <f t="shared" si="3"/>
        <v>18377.5</v>
      </c>
      <c r="DW18" s="222"/>
      <c r="DX18" s="222"/>
      <c r="DY18" s="222"/>
      <c r="DZ18" s="222"/>
      <c r="EA18" s="222"/>
      <c r="EB18" s="222">
        <f t="shared" si="4"/>
        <v>14734.15</v>
      </c>
      <c r="EC18" s="222"/>
      <c r="ED18" s="222"/>
      <c r="EE18" s="222"/>
      <c r="EF18" s="222"/>
    </row>
    <row r="19" spans="1:136" s="23" customFormat="1" ht="33.75" customHeight="1">
      <c r="A19" s="195" t="s">
        <v>14</v>
      </c>
      <c r="B19" s="195"/>
      <c r="C19" s="196">
        <v>41670</v>
      </c>
      <c r="D19" s="196"/>
      <c r="E19" s="196"/>
      <c r="F19" s="196"/>
      <c r="G19" s="195" t="s">
        <v>287</v>
      </c>
      <c r="H19" s="195"/>
      <c r="I19" s="195"/>
      <c r="J19" s="197" t="s">
        <v>274</v>
      </c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  <c r="AD19" s="195"/>
      <c r="AE19" s="195"/>
      <c r="AF19" s="195"/>
      <c r="AG19" s="195"/>
      <c r="AH19" s="195"/>
      <c r="AI19" s="223">
        <f>2822.03+1200+390</f>
        <v>4412.030000000001</v>
      </c>
      <c r="AJ19" s="223"/>
      <c r="AK19" s="223"/>
      <c r="AL19" s="223"/>
      <c r="AM19" s="223"/>
      <c r="AN19" s="223"/>
      <c r="AO19" s="223">
        <v>1</v>
      </c>
      <c r="AP19" s="223"/>
      <c r="AQ19" s="223"/>
      <c r="AR19" s="223"/>
      <c r="AS19" s="223"/>
      <c r="AT19" s="223"/>
      <c r="AU19" s="223"/>
      <c r="AV19" s="223">
        <f t="shared" si="5"/>
        <v>4412.030000000001</v>
      </c>
      <c r="AW19" s="223"/>
      <c r="AX19" s="223"/>
      <c r="AY19" s="223"/>
      <c r="AZ19" s="223"/>
      <c r="BA19" s="223"/>
      <c r="BB19" s="223"/>
      <c r="BC19" s="223"/>
      <c r="BD19" s="223">
        <f t="shared" si="9"/>
        <v>1</v>
      </c>
      <c r="BE19" s="223"/>
      <c r="BF19" s="223"/>
      <c r="BG19" s="223"/>
      <c r="BH19" s="223"/>
      <c r="BI19" s="223"/>
      <c r="BJ19" s="223"/>
      <c r="BK19" s="223">
        <f t="shared" si="6"/>
        <v>4412.030000000001</v>
      </c>
      <c r="BL19" s="223"/>
      <c r="BM19" s="223"/>
      <c r="BN19" s="223"/>
      <c r="BO19" s="223"/>
      <c r="BP19" s="223"/>
      <c r="BQ19" s="194" t="s">
        <v>14</v>
      </c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222">
        <f>ROUND(10000/1.18,2)</f>
        <v>8474.58</v>
      </c>
      <c r="CD19" s="222"/>
      <c r="CE19" s="222"/>
      <c r="CF19" s="222"/>
      <c r="CG19" s="222"/>
      <c r="CH19" s="222">
        <f t="shared" si="7"/>
        <v>1525.42</v>
      </c>
      <c r="CI19" s="222"/>
      <c r="CJ19" s="222"/>
      <c r="CK19" s="222"/>
      <c r="CL19" s="222"/>
      <c r="CM19" s="222"/>
      <c r="CN19" s="222"/>
      <c r="CO19" s="222"/>
      <c r="CP19" s="222"/>
      <c r="CQ19" s="222"/>
      <c r="CR19" s="222">
        <f t="shared" si="0"/>
        <v>10000</v>
      </c>
      <c r="CS19" s="222"/>
      <c r="CT19" s="222"/>
      <c r="CU19" s="222"/>
      <c r="CV19" s="222"/>
      <c r="CW19" s="222">
        <v>1</v>
      </c>
      <c r="CX19" s="222"/>
      <c r="CY19" s="222"/>
      <c r="CZ19" s="222"/>
      <c r="DA19" s="222"/>
      <c r="DB19" s="222">
        <f t="shared" si="1"/>
        <v>8474.58</v>
      </c>
      <c r="DC19" s="222"/>
      <c r="DD19" s="222"/>
      <c r="DE19" s="222"/>
      <c r="DF19" s="222"/>
      <c r="DG19" s="222">
        <f t="shared" si="8"/>
        <v>1525.42</v>
      </c>
      <c r="DH19" s="222"/>
      <c r="DI19" s="222"/>
      <c r="DJ19" s="222"/>
      <c r="DK19" s="222"/>
      <c r="DL19" s="222">
        <f t="shared" si="2"/>
        <v>10000</v>
      </c>
      <c r="DM19" s="222"/>
      <c r="DN19" s="222"/>
      <c r="DO19" s="222"/>
      <c r="DP19" s="222"/>
      <c r="DQ19" s="222"/>
      <c r="DR19" s="222"/>
      <c r="DS19" s="222"/>
      <c r="DT19" s="222"/>
      <c r="DU19" s="222"/>
      <c r="DV19" s="222">
        <f t="shared" si="3"/>
        <v>10000</v>
      </c>
      <c r="DW19" s="222"/>
      <c r="DX19" s="222"/>
      <c r="DY19" s="222"/>
      <c r="DZ19" s="222"/>
      <c r="EA19" s="222"/>
      <c r="EB19" s="222">
        <f t="shared" si="4"/>
        <v>4062.5499999999993</v>
      </c>
      <c r="EC19" s="222"/>
      <c r="ED19" s="222"/>
      <c r="EE19" s="222"/>
      <c r="EF19" s="222"/>
    </row>
    <row r="20" spans="1:136" s="23" customFormat="1" ht="28.5" customHeight="1">
      <c r="A20" s="224" t="s">
        <v>31</v>
      </c>
      <c r="B20" s="225"/>
      <c r="C20" s="225"/>
      <c r="D20" s="225"/>
      <c r="E20" s="225"/>
      <c r="F20" s="225"/>
      <c r="G20" s="225"/>
      <c r="H20" s="225"/>
      <c r="I20" s="225"/>
      <c r="J20" s="226" t="s">
        <v>32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 t="s">
        <v>66</v>
      </c>
      <c r="AE20" s="227"/>
      <c r="AF20" s="227"/>
      <c r="AG20" s="227"/>
      <c r="AH20" s="227"/>
      <c r="AI20" s="223"/>
      <c r="AJ20" s="223"/>
      <c r="AK20" s="223"/>
      <c r="AL20" s="223"/>
      <c r="AM20" s="223"/>
      <c r="AN20" s="223"/>
      <c r="AO20" s="223">
        <f>SUM(AO9:AU19)</f>
        <v>11</v>
      </c>
      <c r="AP20" s="223"/>
      <c r="AQ20" s="223"/>
      <c r="AR20" s="223"/>
      <c r="AS20" s="223"/>
      <c r="AT20" s="223"/>
      <c r="AU20" s="223"/>
      <c r="AV20" s="223">
        <f>SUM(AV9:BC19)</f>
        <v>51408.4</v>
      </c>
      <c r="AW20" s="223"/>
      <c r="AX20" s="223"/>
      <c r="AY20" s="223"/>
      <c r="AZ20" s="223"/>
      <c r="BA20" s="223"/>
      <c r="BB20" s="223"/>
      <c r="BC20" s="223"/>
      <c r="BD20" s="223">
        <f>SUM(BD9:BJ19)</f>
        <v>11</v>
      </c>
      <c r="BE20" s="223"/>
      <c r="BF20" s="223"/>
      <c r="BG20" s="223"/>
      <c r="BH20" s="223"/>
      <c r="BI20" s="223"/>
      <c r="BJ20" s="223"/>
      <c r="BK20" s="223">
        <f>SUM(BK9:BP19)</f>
        <v>51408.4</v>
      </c>
      <c r="BL20" s="223"/>
      <c r="BM20" s="223"/>
      <c r="BN20" s="223"/>
      <c r="BO20" s="223"/>
      <c r="BP20" s="223"/>
      <c r="BQ20" s="236" t="s">
        <v>69</v>
      </c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22">
        <f>SUM(CW9:DA19)</f>
        <v>11</v>
      </c>
      <c r="CX20" s="222"/>
      <c r="CY20" s="222"/>
      <c r="CZ20" s="222"/>
      <c r="DA20" s="222"/>
      <c r="DB20" s="222">
        <f>SUM(DB9:DF19)</f>
        <v>117330.51</v>
      </c>
      <c r="DC20" s="222"/>
      <c r="DD20" s="222"/>
      <c r="DE20" s="222"/>
      <c r="DF20" s="222"/>
      <c r="DG20" s="222">
        <f>SUM(DG9:DK19)</f>
        <v>21119.5</v>
      </c>
      <c r="DH20" s="222"/>
      <c r="DI20" s="222"/>
      <c r="DJ20" s="222"/>
      <c r="DK20" s="222"/>
      <c r="DL20" s="222">
        <f>SUM(DL9:DP19)</f>
        <v>138450.01</v>
      </c>
      <c r="DM20" s="222"/>
      <c r="DN20" s="222"/>
      <c r="DO20" s="222"/>
      <c r="DP20" s="222"/>
      <c r="DQ20" s="222"/>
      <c r="DR20" s="222"/>
      <c r="DS20" s="222"/>
      <c r="DT20" s="222"/>
      <c r="DU20" s="222"/>
      <c r="DV20" s="222">
        <f>SUM(DV9:EA19)</f>
        <v>138450.01</v>
      </c>
      <c r="DW20" s="222"/>
      <c r="DX20" s="222"/>
      <c r="DY20" s="222"/>
      <c r="DZ20" s="222"/>
      <c r="EA20" s="222"/>
      <c r="EB20" s="222">
        <f>SUM(EB9:EF19)</f>
        <v>65922.11</v>
      </c>
      <c r="EC20" s="222"/>
      <c r="ED20" s="222"/>
      <c r="EE20" s="222"/>
      <c r="EF20" s="222"/>
    </row>
    <row r="21" spans="1:136" s="23" customFormat="1" ht="29.25" customHeight="1">
      <c r="A21" s="224" t="s">
        <v>33</v>
      </c>
      <c r="B21" s="225"/>
      <c r="C21" s="225"/>
      <c r="D21" s="225"/>
      <c r="E21" s="225"/>
      <c r="F21" s="225"/>
      <c r="G21" s="225"/>
      <c r="H21" s="225"/>
      <c r="I21" s="225"/>
      <c r="J21" s="226" t="s">
        <v>32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 t="s">
        <v>66</v>
      </c>
      <c r="AE21" s="227"/>
      <c r="AF21" s="227"/>
      <c r="AG21" s="227"/>
      <c r="AH21" s="227"/>
      <c r="AI21" s="228"/>
      <c r="AJ21" s="228"/>
      <c r="AK21" s="228"/>
      <c r="AL21" s="228"/>
      <c r="AM21" s="228"/>
      <c r="AN21" s="228"/>
      <c r="AO21" s="223">
        <f>AO20</f>
        <v>11</v>
      </c>
      <c r="AP21" s="223"/>
      <c r="AQ21" s="223"/>
      <c r="AR21" s="223"/>
      <c r="AS21" s="223"/>
      <c r="AT21" s="223"/>
      <c r="AU21" s="223"/>
      <c r="AV21" s="223">
        <f>AV20</f>
        <v>51408.4</v>
      </c>
      <c r="AW21" s="223"/>
      <c r="AX21" s="223"/>
      <c r="AY21" s="223"/>
      <c r="AZ21" s="223"/>
      <c r="BA21" s="223"/>
      <c r="BB21" s="223"/>
      <c r="BC21" s="223"/>
      <c r="BD21" s="223">
        <f>BD20</f>
        <v>11</v>
      </c>
      <c r="BE21" s="223"/>
      <c r="BF21" s="223"/>
      <c r="BG21" s="223"/>
      <c r="BH21" s="223"/>
      <c r="BI21" s="223"/>
      <c r="BJ21" s="223"/>
      <c r="BK21" s="223">
        <f>BK20</f>
        <v>51408.4</v>
      </c>
      <c r="BL21" s="223"/>
      <c r="BM21" s="223"/>
      <c r="BN21" s="223"/>
      <c r="BO21" s="223"/>
      <c r="BP21" s="223"/>
      <c r="BQ21" s="236" t="s">
        <v>33</v>
      </c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22">
        <f>CW20</f>
        <v>11</v>
      </c>
      <c r="CX21" s="222"/>
      <c r="CY21" s="222"/>
      <c r="CZ21" s="222"/>
      <c r="DA21" s="222"/>
      <c r="DB21" s="222">
        <f>DB20</f>
        <v>117330.51</v>
      </c>
      <c r="DC21" s="222"/>
      <c r="DD21" s="222"/>
      <c r="DE21" s="222"/>
      <c r="DF21" s="222"/>
      <c r="DG21" s="222">
        <f>DG20</f>
        <v>21119.5</v>
      </c>
      <c r="DH21" s="222"/>
      <c r="DI21" s="222"/>
      <c r="DJ21" s="222"/>
      <c r="DK21" s="222"/>
      <c r="DL21" s="222">
        <f>DL20</f>
        <v>138450.01</v>
      </c>
      <c r="DM21" s="222"/>
      <c r="DN21" s="222"/>
      <c r="DO21" s="222"/>
      <c r="DP21" s="222"/>
      <c r="DQ21" s="222"/>
      <c r="DR21" s="222"/>
      <c r="DS21" s="222"/>
      <c r="DT21" s="222"/>
      <c r="DU21" s="222"/>
      <c r="DV21" s="222">
        <f>DV20</f>
        <v>138450.01</v>
      </c>
      <c r="DW21" s="222"/>
      <c r="DX21" s="222"/>
      <c r="DY21" s="222"/>
      <c r="DZ21" s="222"/>
      <c r="EA21" s="222"/>
      <c r="EB21" s="222">
        <f>EB20</f>
        <v>65922.11</v>
      </c>
      <c r="EC21" s="222"/>
      <c r="ED21" s="222"/>
      <c r="EE21" s="222"/>
      <c r="EF21" s="222"/>
    </row>
    <row r="22" spans="1:136" s="23" customFormat="1" ht="31.5" customHeight="1">
      <c r="A22" s="231" t="s">
        <v>74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3" t="s">
        <v>32</v>
      </c>
      <c r="T22" s="233"/>
      <c r="U22" s="232"/>
      <c r="V22" s="232"/>
      <c r="W22" s="232"/>
      <c r="X22" s="232"/>
      <c r="Y22" s="232"/>
      <c r="Z22" s="232"/>
      <c r="AA22" s="232"/>
      <c r="AB22" s="232"/>
      <c r="AC22" s="234"/>
      <c r="AD22" s="227" t="s">
        <v>66</v>
      </c>
      <c r="AE22" s="227"/>
      <c r="AF22" s="227"/>
      <c r="AG22" s="227"/>
      <c r="AH22" s="227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6" t="s">
        <v>89</v>
      </c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</row>
    <row r="23" spans="69:136" ht="11.25">
      <c r="BQ23" s="215"/>
      <c r="BR23" s="215"/>
      <c r="BS23" s="215"/>
      <c r="BT23" s="215"/>
      <c r="BU23" s="215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</row>
    <row r="24" spans="69:136" ht="11.25">
      <c r="BQ24" s="219" t="s">
        <v>174</v>
      </c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</row>
    <row r="27" spans="1:68" ht="11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ht="11.25" customHeight="1"/>
    <row r="29" ht="33" customHeight="1"/>
    <row r="30" ht="11.25" customHeight="1"/>
    <row r="31" ht="42.75" customHeight="1"/>
    <row r="35" ht="26.25" customHeight="1"/>
    <row r="36" ht="33" customHeight="1"/>
  </sheetData>
  <sheetProtection/>
  <mergeCells count="403">
    <mergeCell ref="BQ23:BU23"/>
    <mergeCell ref="BV23:EF23"/>
    <mergeCell ref="BQ24:EF24"/>
    <mergeCell ref="J10:AC10"/>
    <mergeCell ref="J11:AC11"/>
    <mergeCell ref="DL22:DP22"/>
    <mergeCell ref="DQ22:DU22"/>
    <mergeCell ref="DV22:EA22"/>
    <mergeCell ref="EB22:EF22"/>
    <mergeCell ref="CR22:CV22"/>
    <mergeCell ref="CW22:DA22"/>
    <mergeCell ref="DB22:DF22"/>
    <mergeCell ref="DG22:DK22"/>
    <mergeCell ref="BQ22:CB22"/>
    <mergeCell ref="CC22:CG22"/>
    <mergeCell ref="CH22:CL22"/>
    <mergeCell ref="CM22:CQ22"/>
    <mergeCell ref="DB21:DF21"/>
    <mergeCell ref="DG21:DK21"/>
    <mergeCell ref="DL21:DP21"/>
    <mergeCell ref="DQ21:DU21"/>
    <mergeCell ref="DV21:EA21"/>
    <mergeCell ref="EB21:EF21"/>
    <mergeCell ref="BQ21:CB21"/>
    <mergeCell ref="CC21:CG21"/>
    <mergeCell ref="CH21:CL21"/>
    <mergeCell ref="CM21:CQ21"/>
    <mergeCell ref="CR21:CV21"/>
    <mergeCell ref="CW21:DA21"/>
    <mergeCell ref="DL20:DP20"/>
    <mergeCell ref="DQ20:DU20"/>
    <mergeCell ref="BQ20:CB20"/>
    <mergeCell ref="CC20:CG20"/>
    <mergeCell ref="CH20:CL20"/>
    <mergeCell ref="CM20:CQ20"/>
    <mergeCell ref="BQ19:CB19"/>
    <mergeCell ref="CC19:CG19"/>
    <mergeCell ref="CH19:CL19"/>
    <mergeCell ref="CM19:CQ19"/>
    <mergeCell ref="EB20:EF20"/>
    <mergeCell ref="DV20:EA20"/>
    <mergeCell ref="CR20:CV20"/>
    <mergeCell ref="CW20:DA20"/>
    <mergeCell ref="DB20:DF20"/>
    <mergeCell ref="DG20:DK20"/>
    <mergeCell ref="DV18:EA18"/>
    <mergeCell ref="EB18:EF18"/>
    <mergeCell ref="DV19:EA19"/>
    <mergeCell ref="EB19:EF19"/>
    <mergeCell ref="CR19:CV19"/>
    <mergeCell ref="CW19:DA19"/>
    <mergeCell ref="DB19:DF19"/>
    <mergeCell ref="DG19:DK19"/>
    <mergeCell ref="DL19:DP19"/>
    <mergeCell ref="DQ19:DU19"/>
    <mergeCell ref="CR18:CV18"/>
    <mergeCell ref="CW18:DA18"/>
    <mergeCell ref="DB18:DF18"/>
    <mergeCell ref="DG18:DK18"/>
    <mergeCell ref="DL18:DP18"/>
    <mergeCell ref="DQ18:DU18"/>
    <mergeCell ref="BQ17:CB17"/>
    <mergeCell ref="CC17:CG17"/>
    <mergeCell ref="CH17:CL17"/>
    <mergeCell ref="CM17:CQ17"/>
    <mergeCell ref="BQ18:CB18"/>
    <mergeCell ref="CC18:CG18"/>
    <mergeCell ref="CH18:CL18"/>
    <mergeCell ref="CM18:CQ18"/>
    <mergeCell ref="DV17:EA17"/>
    <mergeCell ref="EB17:EF17"/>
    <mergeCell ref="CR17:CV17"/>
    <mergeCell ref="CW17:DA17"/>
    <mergeCell ref="DB17:DF17"/>
    <mergeCell ref="DG17:DK17"/>
    <mergeCell ref="DL17:DP17"/>
    <mergeCell ref="DQ17:DU17"/>
    <mergeCell ref="DB16:DF16"/>
    <mergeCell ref="DG16:DK16"/>
    <mergeCell ref="DL16:DP16"/>
    <mergeCell ref="DQ16:DU16"/>
    <mergeCell ref="DV16:EA16"/>
    <mergeCell ref="EB16:EF16"/>
    <mergeCell ref="BQ16:CB16"/>
    <mergeCell ref="CC16:CG16"/>
    <mergeCell ref="CH16:CL16"/>
    <mergeCell ref="CM16:CQ16"/>
    <mergeCell ref="CR16:CV16"/>
    <mergeCell ref="CW16:DA16"/>
    <mergeCell ref="BQ13:CB13"/>
    <mergeCell ref="CC13:CG13"/>
    <mergeCell ref="CH13:CL13"/>
    <mergeCell ref="CM13:CQ13"/>
    <mergeCell ref="BQ15:CB15"/>
    <mergeCell ref="CC15:CG15"/>
    <mergeCell ref="CH15:CL15"/>
    <mergeCell ref="CM15:CQ15"/>
    <mergeCell ref="DV15:EA15"/>
    <mergeCell ref="EB15:EF15"/>
    <mergeCell ref="CR15:CV15"/>
    <mergeCell ref="CW15:DA15"/>
    <mergeCell ref="DB15:DF15"/>
    <mergeCell ref="DG15:DK15"/>
    <mergeCell ref="DL15:DP15"/>
    <mergeCell ref="DQ15:DU15"/>
    <mergeCell ref="DV11:EA11"/>
    <mergeCell ref="EB11:EF11"/>
    <mergeCell ref="DV13:EA13"/>
    <mergeCell ref="EB13:EF13"/>
    <mergeCell ref="CR13:CV13"/>
    <mergeCell ref="CW13:DA13"/>
    <mergeCell ref="DB13:DF13"/>
    <mergeCell ref="DG13:DK13"/>
    <mergeCell ref="DL13:DP13"/>
    <mergeCell ref="DQ13:DU13"/>
    <mergeCell ref="CR11:CV11"/>
    <mergeCell ref="CW11:DA11"/>
    <mergeCell ref="DB11:DF11"/>
    <mergeCell ref="DG11:DK11"/>
    <mergeCell ref="DL11:DP11"/>
    <mergeCell ref="DQ11:DU11"/>
    <mergeCell ref="BQ10:CB10"/>
    <mergeCell ref="CC10:CG10"/>
    <mergeCell ref="CH10:CL10"/>
    <mergeCell ref="CM10:CQ10"/>
    <mergeCell ref="BQ11:CB11"/>
    <mergeCell ref="CC11:CG11"/>
    <mergeCell ref="CH11:CL11"/>
    <mergeCell ref="CM11:CQ11"/>
    <mergeCell ref="DV9:EA9"/>
    <mergeCell ref="EB9:EF9"/>
    <mergeCell ref="DV10:EA10"/>
    <mergeCell ref="EB10:EF10"/>
    <mergeCell ref="CR10:CV10"/>
    <mergeCell ref="CW10:DA10"/>
    <mergeCell ref="DB10:DF10"/>
    <mergeCell ref="DG10:DK10"/>
    <mergeCell ref="DL10:DP10"/>
    <mergeCell ref="DQ10:DU10"/>
    <mergeCell ref="CR9:CV9"/>
    <mergeCell ref="CW9:DA9"/>
    <mergeCell ref="DB9:DF9"/>
    <mergeCell ref="DG9:DK9"/>
    <mergeCell ref="DL9:DP9"/>
    <mergeCell ref="DQ9:DU9"/>
    <mergeCell ref="BQ8:CB8"/>
    <mergeCell ref="CC8:CG8"/>
    <mergeCell ref="CH8:CL8"/>
    <mergeCell ref="CM8:CQ8"/>
    <mergeCell ref="BQ9:CB9"/>
    <mergeCell ref="CC9:CG9"/>
    <mergeCell ref="CH9:CL9"/>
    <mergeCell ref="CM9:CQ9"/>
    <mergeCell ref="CR8:CV8"/>
    <mergeCell ref="CW8:DA8"/>
    <mergeCell ref="DB8:DF8"/>
    <mergeCell ref="DG8:DK8"/>
    <mergeCell ref="DL8:DP8"/>
    <mergeCell ref="DQ8:DU8"/>
    <mergeCell ref="DG7:DK7"/>
    <mergeCell ref="DL7:DP7"/>
    <mergeCell ref="DQ7:DU7"/>
    <mergeCell ref="DV7:EA7"/>
    <mergeCell ref="EB7:EF7"/>
    <mergeCell ref="DV8:EA8"/>
    <mergeCell ref="EB8:EF8"/>
    <mergeCell ref="DL6:DP6"/>
    <mergeCell ref="DQ6:DU6"/>
    <mergeCell ref="CR4:CV5"/>
    <mergeCell ref="BQ7:CB7"/>
    <mergeCell ref="CC7:CG7"/>
    <mergeCell ref="CH7:CL7"/>
    <mergeCell ref="CM7:CQ7"/>
    <mergeCell ref="CR7:CV7"/>
    <mergeCell ref="CW7:DA7"/>
    <mergeCell ref="DB7:DF7"/>
    <mergeCell ref="CC6:CG6"/>
    <mergeCell ref="CH6:CL6"/>
    <mergeCell ref="CM6:CQ6"/>
    <mergeCell ref="DV4:EA5"/>
    <mergeCell ref="DV6:EA6"/>
    <mergeCell ref="EB6:EF6"/>
    <mergeCell ref="CR6:CV6"/>
    <mergeCell ref="CW6:DA6"/>
    <mergeCell ref="DB6:DF6"/>
    <mergeCell ref="DG6:DK6"/>
    <mergeCell ref="DB4:DF5"/>
    <mergeCell ref="DG4:DK5"/>
    <mergeCell ref="DL4:DP5"/>
    <mergeCell ref="DQ4:DU5"/>
    <mergeCell ref="A27:BP27"/>
    <mergeCell ref="BK21:BP21"/>
    <mergeCell ref="A22:R22"/>
    <mergeCell ref="S22:T22"/>
    <mergeCell ref="U22:AC22"/>
    <mergeCell ref="BQ6:CB6"/>
    <mergeCell ref="BQ2:EF2"/>
    <mergeCell ref="BQ3:CB3"/>
    <mergeCell ref="CC3:CV3"/>
    <mergeCell ref="CW3:EA3"/>
    <mergeCell ref="EB3:EF5"/>
    <mergeCell ref="BQ4:CB5"/>
    <mergeCell ref="CC4:CG5"/>
    <mergeCell ref="CH4:CL5"/>
    <mergeCell ref="CM4:CQ5"/>
    <mergeCell ref="CW4:DA5"/>
    <mergeCell ref="AD22:AH22"/>
    <mergeCell ref="AI22:AN22"/>
    <mergeCell ref="AO22:AU22"/>
    <mergeCell ref="AV22:BC22"/>
    <mergeCell ref="BD22:BJ22"/>
    <mergeCell ref="BK22:BP22"/>
    <mergeCell ref="AV20:BC20"/>
    <mergeCell ref="BD20:BJ20"/>
    <mergeCell ref="BK20:BP20"/>
    <mergeCell ref="A21:I21"/>
    <mergeCell ref="J21:AC21"/>
    <mergeCell ref="AD21:AH21"/>
    <mergeCell ref="AI21:AN21"/>
    <mergeCell ref="AO21:AU21"/>
    <mergeCell ref="AV21:BC21"/>
    <mergeCell ref="BD21:BJ21"/>
    <mergeCell ref="AI19:AN19"/>
    <mergeCell ref="AO19:AU19"/>
    <mergeCell ref="AV19:BC19"/>
    <mergeCell ref="BD19:BJ19"/>
    <mergeCell ref="BK19:BP19"/>
    <mergeCell ref="A20:I20"/>
    <mergeCell ref="J20:AC20"/>
    <mergeCell ref="AD20:AH20"/>
    <mergeCell ref="AI20:AN20"/>
    <mergeCell ref="AO20:AU20"/>
    <mergeCell ref="AI18:AN18"/>
    <mergeCell ref="AO18:AU18"/>
    <mergeCell ref="AV18:BC18"/>
    <mergeCell ref="BD18:BJ18"/>
    <mergeCell ref="BK18:BP18"/>
    <mergeCell ref="A19:B19"/>
    <mergeCell ref="C19:F19"/>
    <mergeCell ref="G19:I19"/>
    <mergeCell ref="J19:AC19"/>
    <mergeCell ref="AD19:AH19"/>
    <mergeCell ref="AI17:AN17"/>
    <mergeCell ref="AO17:AU17"/>
    <mergeCell ref="AV17:BC17"/>
    <mergeCell ref="BD17:BJ17"/>
    <mergeCell ref="BK17:BP17"/>
    <mergeCell ref="A18:B18"/>
    <mergeCell ref="C18:F18"/>
    <mergeCell ref="G18:I18"/>
    <mergeCell ref="J18:AC18"/>
    <mergeCell ref="AD18:AH18"/>
    <mergeCell ref="AI16:AN16"/>
    <mergeCell ref="AO16:AU16"/>
    <mergeCell ref="AV16:BC16"/>
    <mergeCell ref="BD16:BJ16"/>
    <mergeCell ref="BK16:BP16"/>
    <mergeCell ref="A17:B17"/>
    <mergeCell ref="C17:F17"/>
    <mergeCell ref="G17:I17"/>
    <mergeCell ref="J17:AC17"/>
    <mergeCell ref="AD17:AH17"/>
    <mergeCell ref="A15:B15"/>
    <mergeCell ref="C15:F15"/>
    <mergeCell ref="G15:I15"/>
    <mergeCell ref="J15:AC15"/>
    <mergeCell ref="BK15:BP15"/>
    <mergeCell ref="A16:B16"/>
    <mergeCell ref="C16:F16"/>
    <mergeCell ref="G16:I16"/>
    <mergeCell ref="J16:AC16"/>
    <mergeCell ref="AD16:AH16"/>
    <mergeCell ref="AD15:AH15"/>
    <mergeCell ref="AI15:AN15"/>
    <mergeCell ref="AO15:AU15"/>
    <mergeCell ref="AV13:BC13"/>
    <mergeCell ref="AO13:AU13"/>
    <mergeCell ref="AV15:BC15"/>
    <mergeCell ref="AV14:BC14"/>
    <mergeCell ref="BD13:BJ13"/>
    <mergeCell ref="BK13:BP13"/>
    <mergeCell ref="AV11:BC11"/>
    <mergeCell ref="BD11:BJ11"/>
    <mergeCell ref="BK11:BP11"/>
    <mergeCell ref="AV12:BC12"/>
    <mergeCell ref="BD12:BJ12"/>
    <mergeCell ref="BK12:BP12"/>
    <mergeCell ref="BD15:BJ15"/>
    <mergeCell ref="A13:B13"/>
    <mergeCell ref="C13:F13"/>
    <mergeCell ref="G13:I13"/>
    <mergeCell ref="J13:AC13"/>
    <mergeCell ref="AD13:AH13"/>
    <mergeCell ref="AI13:AN13"/>
    <mergeCell ref="A14:B14"/>
    <mergeCell ref="C14:F14"/>
    <mergeCell ref="G14:I14"/>
    <mergeCell ref="AI11:AN11"/>
    <mergeCell ref="AO11:AU11"/>
    <mergeCell ref="A10:B10"/>
    <mergeCell ref="C10:F10"/>
    <mergeCell ref="G10:I10"/>
    <mergeCell ref="AD10:AH10"/>
    <mergeCell ref="A11:B11"/>
    <mergeCell ref="C11:F11"/>
    <mergeCell ref="G11:I11"/>
    <mergeCell ref="AD11:AH11"/>
    <mergeCell ref="BK10:BP10"/>
    <mergeCell ref="AV9:BC9"/>
    <mergeCell ref="BD9:BJ9"/>
    <mergeCell ref="BK9:BP9"/>
    <mergeCell ref="AI10:AN10"/>
    <mergeCell ref="AO10:AU10"/>
    <mergeCell ref="AV10:BC10"/>
    <mergeCell ref="BD10:BJ10"/>
    <mergeCell ref="AV7:BC7"/>
    <mergeCell ref="BD7:BJ7"/>
    <mergeCell ref="AD9:AH9"/>
    <mergeCell ref="AO8:AU8"/>
    <mergeCell ref="AV8:BC8"/>
    <mergeCell ref="J9:AC9"/>
    <mergeCell ref="AI9:AN9"/>
    <mergeCell ref="AO9:AU9"/>
    <mergeCell ref="BK7:BP7"/>
    <mergeCell ref="A8:B8"/>
    <mergeCell ref="C8:F8"/>
    <mergeCell ref="G8:I8"/>
    <mergeCell ref="AD8:AH8"/>
    <mergeCell ref="AI8:AN8"/>
    <mergeCell ref="BD8:BJ8"/>
    <mergeCell ref="BK8:BP8"/>
    <mergeCell ref="AI7:AN7"/>
    <mergeCell ref="AO7:AU7"/>
    <mergeCell ref="BK6:BP6"/>
    <mergeCell ref="A7:B7"/>
    <mergeCell ref="C7:F7"/>
    <mergeCell ref="G7:I7"/>
    <mergeCell ref="J7:AC8"/>
    <mergeCell ref="AD7:AH7"/>
    <mergeCell ref="AI6:AN6"/>
    <mergeCell ref="AO6:AU6"/>
    <mergeCell ref="AV6:BC6"/>
    <mergeCell ref="BD6:BJ6"/>
    <mergeCell ref="G4:I5"/>
    <mergeCell ref="J6:AC6"/>
    <mergeCell ref="AD6:AH6"/>
    <mergeCell ref="AD4:AH5"/>
    <mergeCell ref="AI4:AN5"/>
    <mergeCell ref="J4:AC5"/>
    <mergeCell ref="A1:BP1"/>
    <mergeCell ref="A2:BP2"/>
    <mergeCell ref="A3:AH3"/>
    <mergeCell ref="AI3:BC3"/>
    <mergeCell ref="BD3:BP3"/>
    <mergeCell ref="BK4:BP5"/>
    <mergeCell ref="AV4:BC5"/>
    <mergeCell ref="C4:F5"/>
    <mergeCell ref="BD4:BJ5"/>
    <mergeCell ref="AO4:AU5"/>
    <mergeCell ref="A4:B5"/>
    <mergeCell ref="A12:B12"/>
    <mergeCell ref="C12:F12"/>
    <mergeCell ref="G12:I12"/>
    <mergeCell ref="A6:B6"/>
    <mergeCell ref="C6:F6"/>
    <mergeCell ref="G6:I6"/>
    <mergeCell ref="A9:B9"/>
    <mergeCell ref="C9:F9"/>
    <mergeCell ref="G9:I9"/>
    <mergeCell ref="CH12:CL12"/>
    <mergeCell ref="CM12:CQ12"/>
    <mergeCell ref="DV12:EA12"/>
    <mergeCell ref="EB12:EF12"/>
    <mergeCell ref="CR12:CV12"/>
    <mergeCell ref="CW12:DA12"/>
    <mergeCell ref="DB12:DF12"/>
    <mergeCell ref="DG12:DK12"/>
    <mergeCell ref="DL12:DP12"/>
    <mergeCell ref="DQ12:DU12"/>
    <mergeCell ref="J14:AC14"/>
    <mergeCell ref="AD14:AH14"/>
    <mergeCell ref="AI14:AN14"/>
    <mergeCell ref="AO14:AU14"/>
    <mergeCell ref="BQ12:CB12"/>
    <mergeCell ref="CC12:CG12"/>
    <mergeCell ref="J12:AC12"/>
    <mergeCell ref="AD12:AH12"/>
    <mergeCell ref="AI12:AN12"/>
    <mergeCell ref="AO12:AU12"/>
    <mergeCell ref="CH14:CL14"/>
    <mergeCell ref="CM14:CQ14"/>
    <mergeCell ref="CR14:CV14"/>
    <mergeCell ref="CW14:DA14"/>
    <mergeCell ref="BD14:BJ14"/>
    <mergeCell ref="BK14:BP14"/>
    <mergeCell ref="BQ14:CB14"/>
    <mergeCell ref="CC14:CG14"/>
    <mergeCell ref="DV14:EA14"/>
    <mergeCell ref="EB14:EF14"/>
    <mergeCell ref="DB14:DF14"/>
    <mergeCell ref="DG14:DK14"/>
    <mergeCell ref="DL14:DP14"/>
    <mergeCell ref="DQ14:DU1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29"/>
  <sheetViews>
    <sheetView showGridLines="0" zoomScalePageLayoutView="0" workbookViewId="0" topLeftCell="A1">
      <selection activeCell="A13" sqref="A13:BF13"/>
    </sheetView>
  </sheetViews>
  <sheetFormatPr defaultColWidth="1.875" defaultRowHeight="12.75"/>
  <cols>
    <col min="1" max="16384" width="1.875" style="7" customWidth="1"/>
  </cols>
  <sheetData>
    <row r="1" spans="1:68" ht="15">
      <c r="A1" s="238" t="s">
        <v>134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</row>
    <row r="2" spans="1:68" ht="12.75">
      <c r="A2" s="239" t="s">
        <v>348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</row>
    <row r="3" spans="1:68" ht="1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</row>
    <row r="4" spans="1:68" ht="12.75" customHeight="1">
      <c r="A4" s="245" t="s">
        <v>260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31" t="s">
        <v>7</v>
      </c>
      <c r="AT4" s="246" t="s">
        <v>95</v>
      </c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12"/>
    </row>
    <row r="5" spans="1:68" ht="12">
      <c r="A5" s="244" t="s">
        <v>136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</row>
    <row r="6" spans="1:68" ht="11.25">
      <c r="A6" s="241" t="s">
        <v>137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3"/>
      <c r="BG6" s="213" t="s">
        <v>138</v>
      </c>
      <c r="BH6" s="213"/>
      <c r="BI6" s="213"/>
      <c r="BJ6" s="213"/>
      <c r="BK6" s="213"/>
      <c r="BL6" s="213"/>
      <c r="BM6" s="213"/>
      <c r="BN6" s="213"/>
      <c r="BO6" s="213"/>
      <c r="BP6" s="213"/>
    </row>
    <row r="7" spans="1:68" ht="11.25">
      <c r="A7" s="241" t="s">
        <v>139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3"/>
      <c r="BG7" s="213"/>
      <c r="BH7" s="213"/>
      <c r="BI7" s="213"/>
      <c r="BJ7" s="213"/>
      <c r="BK7" s="213"/>
      <c r="BL7" s="213"/>
      <c r="BM7" s="213"/>
      <c r="BN7" s="213"/>
      <c r="BO7" s="213"/>
      <c r="BP7" s="213"/>
    </row>
    <row r="8" spans="1:68" ht="23.25" customHeight="1">
      <c r="A8" s="247" t="s">
        <v>140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8">
        <v>117330.51</v>
      </c>
      <c r="BH8" s="248"/>
      <c r="BI8" s="248"/>
      <c r="BJ8" s="248"/>
      <c r="BK8" s="248"/>
      <c r="BL8" s="248"/>
      <c r="BM8" s="248"/>
      <c r="BN8" s="248"/>
      <c r="BO8" s="248"/>
      <c r="BP8" s="248"/>
    </row>
    <row r="9" spans="1:68" ht="30" customHeight="1">
      <c r="A9" s="247" t="s">
        <v>141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8"/>
      <c r="BH9" s="248"/>
      <c r="BI9" s="248"/>
      <c r="BJ9" s="248"/>
      <c r="BK9" s="248"/>
      <c r="BL9" s="248"/>
      <c r="BM9" s="248"/>
      <c r="BN9" s="248"/>
      <c r="BO9" s="248"/>
      <c r="BP9" s="248"/>
    </row>
    <row r="10" spans="1:68" ht="26.25" customHeight="1">
      <c r="A10" s="247" t="s">
        <v>142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8">
        <f>BG8+BG9</f>
        <v>117330.51</v>
      </c>
      <c r="BH10" s="248"/>
      <c r="BI10" s="248"/>
      <c r="BJ10" s="248"/>
      <c r="BK10" s="248"/>
      <c r="BL10" s="248"/>
      <c r="BM10" s="248"/>
      <c r="BN10" s="248"/>
      <c r="BO10" s="248"/>
      <c r="BP10" s="248"/>
    </row>
    <row r="11" spans="1:68" ht="13.5">
      <c r="A11" s="249" t="s">
        <v>143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</row>
    <row r="12" spans="1:68" ht="21" customHeight="1">
      <c r="A12" s="247" t="s">
        <v>181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8">
        <f>51408.4</f>
        <v>51408.4</v>
      </c>
      <c r="BH12" s="248"/>
      <c r="BI12" s="248"/>
      <c r="BJ12" s="248"/>
      <c r="BK12" s="248"/>
      <c r="BL12" s="248"/>
      <c r="BM12" s="248"/>
      <c r="BN12" s="248"/>
      <c r="BO12" s="248"/>
      <c r="BP12" s="248"/>
    </row>
    <row r="13" spans="1:68" ht="29.25" customHeight="1">
      <c r="A13" s="247" t="s">
        <v>144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8">
        <v>16889</v>
      </c>
      <c r="BH13" s="248"/>
      <c r="BI13" s="248"/>
      <c r="BJ13" s="248"/>
      <c r="BK13" s="248"/>
      <c r="BL13" s="248"/>
      <c r="BM13" s="248"/>
      <c r="BN13" s="248"/>
      <c r="BO13" s="248"/>
      <c r="BP13" s="248"/>
    </row>
    <row r="14" spans="1:68" ht="19.5" customHeight="1">
      <c r="A14" s="247" t="s">
        <v>145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8">
        <v>0</v>
      </c>
      <c r="BH14" s="248"/>
      <c r="BI14" s="248"/>
      <c r="BJ14" s="248"/>
      <c r="BK14" s="248"/>
      <c r="BL14" s="248"/>
      <c r="BM14" s="248"/>
      <c r="BN14" s="248"/>
      <c r="BO14" s="248"/>
      <c r="BP14" s="248"/>
    </row>
    <row r="15" spans="1:68" ht="24" customHeight="1">
      <c r="A15" s="247" t="s">
        <v>146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8">
        <v>3361</v>
      </c>
      <c r="BH15" s="248"/>
      <c r="BI15" s="248"/>
      <c r="BJ15" s="248"/>
      <c r="BK15" s="248"/>
      <c r="BL15" s="248"/>
      <c r="BM15" s="248"/>
      <c r="BN15" s="248"/>
      <c r="BO15" s="248"/>
      <c r="BP15" s="248"/>
    </row>
    <row r="16" spans="1:68" ht="29.25" customHeight="1">
      <c r="A16" s="247" t="s">
        <v>147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8">
        <f>BG12+BG13+BG14+BG15</f>
        <v>71658.4</v>
      </c>
      <c r="BH16" s="248"/>
      <c r="BI16" s="248"/>
      <c r="BJ16" s="248"/>
      <c r="BK16" s="248"/>
      <c r="BL16" s="248"/>
      <c r="BM16" s="248"/>
      <c r="BN16" s="248"/>
      <c r="BO16" s="248"/>
      <c r="BP16" s="248"/>
    </row>
    <row r="17" spans="1:68" ht="31.5" customHeight="1">
      <c r="A17" s="247" t="s">
        <v>180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8">
        <f>BG10-BG16</f>
        <v>45672.11</v>
      </c>
      <c r="BH17" s="248"/>
      <c r="BI17" s="248"/>
      <c r="BJ17" s="248"/>
      <c r="BK17" s="248"/>
      <c r="BL17" s="248"/>
      <c r="BM17" s="248"/>
      <c r="BN17" s="248"/>
      <c r="BO17" s="248"/>
      <c r="BP17" s="248"/>
    </row>
    <row r="18" spans="1:68" ht="11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</row>
    <row r="19" spans="1:68" ht="11.25">
      <c r="A19" s="39" t="s">
        <v>148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39" t="s">
        <v>149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1:68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1:68" ht="11.25">
      <c r="A21" s="39" t="s">
        <v>150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</row>
    <row r="22" spans="1:68" ht="11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</row>
    <row r="23" spans="1:68" ht="11.25">
      <c r="A23" s="254" t="s">
        <v>151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ht="11.2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ht="11.25">
      <c r="A25" s="254" t="s">
        <v>152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ht="11.2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ht="11.25">
      <c r="A27" s="254" t="s">
        <v>153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68" ht="11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>
      <c r="A29" s="255" t="s">
        <v>154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</row>
  </sheetData>
  <sheetProtection/>
  <mergeCells count="50">
    <mergeCell ref="A28:BP28"/>
    <mergeCell ref="A29:BP29"/>
    <mergeCell ref="AU24:BP24"/>
    <mergeCell ref="AU25:BP25"/>
    <mergeCell ref="AU26:BP26"/>
    <mergeCell ref="AU27:BP27"/>
    <mergeCell ref="A24:AT24"/>
    <mergeCell ref="A25:AT25"/>
    <mergeCell ref="A26:AT26"/>
    <mergeCell ref="A27:AT27"/>
    <mergeCell ref="A20:BP20"/>
    <mergeCell ref="A21:BP21"/>
    <mergeCell ref="A22:AT22"/>
    <mergeCell ref="A23:AT23"/>
    <mergeCell ref="AU22:BP22"/>
    <mergeCell ref="AU23:BP23"/>
    <mergeCell ref="A17:BF17"/>
    <mergeCell ref="BG17:BP17"/>
    <mergeCell ref="A18:BP18"/>
    <mergeCell ref="T19:AH19"/>
    <mergeCell ref="A19:S19"/>
    <mergeCell ref="AI19:BP19"/>
    <mergeCell ref="A14:BF14"/>
    <mergeCell ref="BG14:BP14"/>
    <mergeCell ref="A15:BF15"/>
    <mergeCell ref="BG15:BP15"/>
    <mergeCell ref="A16:BF16"/>
    <mergeCell ref="BG16:BP16"/>
    <mergeCell ref="A11:BF11"/>
    <mergeCell ref="BG11:BP11"/>
    <mergeCell ref="A12:BF12"/>
    <mergeCell ref="BG12:BP12"/>
    <mergeCell ref="A13:BF13"/>
    <mergeCell ref="BG13:BP13"/>
    <mergeCell ref="A8:BF8"/>
    <mergeCell ref="BG8:BP8"/>
    <mergeCell ref="A9:BF9"/>
    <mergeCell ref="BG9:BP9"/>
    <mergeCell ref="A10:BF10"/>
    <mergeCell ref="BG10:BP10"/>
    <mergeCell ref="A1:BP1"/>
    <mergeCell ref="A2:BP2"/>
    <mergeCell ref="A3:BP3"/>
    <mergeCell ref="A7:BF7"/>
    <mergeCell ref="BG7:BP7"/>
    <mergeCell ref="A5:BP5"/>
    <mergeCell ref="A4:AR4"/>
    <mergeCell ref="AT4:BO4"/>
    <mergeCell ref="A6:BF6"/>
    <mergeCell ref="BG6:BP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25"/>
  <sheetViews>
    <sheetView showGridLines="0" zoomScalePageLayoutView="0" workbookViewId="0" topLeftCell="A1">
      <selection activeCell="AH16" sqref="AH16:AY16"/>
    </sheetView>
  </sheetViews>
  <sheetFormatPr defaultColWidth="1.875" defaultRowHeight="12.75"/>
  <cols>
    <col min="1" max="1" width="1.875" style="7" customWidth="1"/>
    <col min="2" max="2" width="2.25390625" style="7" customWidth="1"/>
    <col min="3" max="16384" width="1.875" style="7" customWidth="1"/>
  </cols>
  <sheetData>
    <row r="1" spans="1:68" ht="13.5">
      <c r="A1" s="257" t="s">
        <v>261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4" t="s">
        <v>7</v>
      </c>
      <c r="BE1" s="39" t="s">
        <v>95</v>
      </c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68" ht="12">
      <c r="A2" s="41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1.25">
      <c r="A3" s="213" t="s">
        <v>42</v>
      </c>
      <c r="B3" s="213"/>
      <c r="C3" s="213" t="s">
        <v>157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 t="s">
        <v>158</v>
      </c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 t="s">
        <v>159</v>
      </c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 t="s">
        <v>138</v>
      </c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</row>
    <row r="4" spans="1:68" ht="11.25">
      <c r="A4" s="258" t="s">
        <v>0</v>
      </c>
      <c r="B4" s="258"/>
      <c r="C4" s="258" t="s">
        <v>1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 t="s">
        <v>2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13" t="s">
        <v>7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58" t="s">
        <v>8</v>
      </c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</row>
    <row r="5" spans="1:68" ht="22.5" customHeight="1">
      <c r="A5" s="261" t="s">
        <v>0</v>
      </c>
      <c r="B5" s="261"/>
      <c r="C5" s="261" t="s">
        <v>292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 t="s">
        <v>293</v>
      </c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2" t="s">
        <v>262</v>
      </c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1">
        <v>180</v>
      </c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</row>
    <row r="6" spans="1:68" ht="22.5" customHeight="1">
      <c r="A6" s="261" t="s">
        <v>1</v>
      </c>
      <c r="B6" s="261"/>
      <c r="C6" s="261" t="s">
        <v>294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 t="s">
        <v>275</v>
      </c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2" t="s">
        <v>262</v>
      </c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1">
        <v>32</v>
      </c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</row>
    <row r="7" spans="1:68" ht="22.5" customHeight="1">
      <c r="A7" s="261" t="s">
        <v>2</v>
      </c>
      <c r="B7" s="261"/>
      <c r="C7" s="261" t="s">
        <v>301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 t="s">
        <v>302</v>
      </c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2" t="s">
        <v>262</v>
      </c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1">
        <v>200</v>
      </c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</row>
    <row r="8" spans="1:68" ht="22.5" customHeight="1">
      <c r="A8" s="261" t="s">
        <v>7</v>
      </c>
      <c r="B8" s="261"/>
      <c r="C8" s="261" t="s">
        <v>312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 t="s">
        <v>275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2" t="s">
        <v>262</v>
      </c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1">
        <v>32</v>
      </c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</row>
    <row r="9" spans="1:68" ht="22.5" customHeight="1">
      <c r="A9" s="261" t="s">
        <v>8</v>
      </c>
      <c r="B9" s="261"/>
      <c r="C9" s="261" t="s">
        <v>313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 t="s">
        <v>314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2" t="s">
        <v>262</v>
      </c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1">
        <v>180</v>
      </c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</row>
    <row r="10" spans="1:68" ht="22.5" customHeight="1">
      <c r="A10" s="261" t="s">
        <v>9</v>
      </c>
      <c r="B10" s="261"/>
      <c r="C10" s="263">
        <v>41655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1" t="s">
        <v>275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2" t="s">
        <v>262</v>
      </c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1">
        <v>48</v>
      </c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</row>
    <row r="11" spans="1:68" ht="22.5" customHeight="1">
      <c r="A11" s="261" t="s">
        <v>10</v>
      </c>
      <c r="B11" s="261"/>
      <c r="C11" s="263">
        <v>41656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4">
        <v>634</v>
      </c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2" t="s">
        <v>262</v>
      </c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1">
        <v>180</v>
      </c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</row>
    <row r="12" spans="1:68" ht="22.5" customHeight="1">
      <c r="A12" s="261" t="s">
        <v>11</v>
      </c>
      <c r="B12" s="261"/>
      <c r="C12" s="263">
        <v>41656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1" t="s">
        <v>275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2" t="s">
        <v>262</v>
      </c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1">
        <v>32</v>
      </c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</row>
    <row r="13" spans="1:68" ht="22.5" customHeight="1">
      <c r="A13" s="261" t="s">
        <v>12</v>
      </c>
      <c r="B13" s="261"/>
      <c r="C13" s="263">
        <v>41657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4">
        <v>42</v>
      </c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2" t="s">
        <v>262</v>
      </c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1">
        <v>32</v>
      </c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</row>
    <row r="14" spans="1:68" ht="22.5" customHeight="1">
      <c r="A14" s="261" t="s">
        <v>13</v>
      </c>
      <c r="B14" s="261"/>
      <c r="C14" s="263">
        <v>41660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4">
        <v>490</v>
      </c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2" t="s">
        <v>262</v>
      </c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1">
        <v>180</v>
      </c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</row>
    <row r="15" spans="1:68" ht="22.5" customHeight="1">
      <c r="A15" s="261" t="s">
        <v>14</v>
      </c>
      <c r="B15" s="261"/>
      <c r="C15" s="263">
        <v>41660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4">
        <v>36</v>
      </c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2" t="s">
        <v>262</v>
      </c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1">
        <v>32</v>
      </c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</row>
    <row r="16" spans="1:68" ht="22.5" customHeight="1">
      <c r="A16" s="261" t="s">
        <v>15</v>
      </c>
      <c r="B16" s="261"/>
      <c r="C16" s="263">
        <v>41661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4">
        <v>550</v>
      </c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2" t="s">
        <v>262</v>
      </c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1">
        <v>199</v>
      </c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</row>
    <row r="17" spans="1:68" ht="22.5" customHeight="1">
      <c r="A17" s="261" t="s">
        <v>16</v>
      </c>
      <c r="B17" s="261"/>
      <c r="C17" s="263">
        <v>41661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4">
        <v>3</v>
      </c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2" t="s">
        <v>262</v>
      </c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1">
        <v>300</v>
      </c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</row>
    <row r="18" spans="1:68" ht="22.5" customHeight="1">
      <c r="A18" s="261" t="s">
        <v>17</v>
      </c>
      <c r="B18" s="261"/>
      <c r="C18" s="263">
        <v>41662</v>
      </c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4">
        <v>27</v>
      </c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2" t="s">
        <v>262</v>
      </c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1">
        <v>16</v>
      </c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</row>
    <row r="19" spans="1:68" ht="22.5" customHeight="1">
      <c r="A19" s="261" t="s">
        <v>35</v>
      </c>
      <c r="B19" s="261"/>
      <c r="C19" s="263">
        <v>41663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>
        <v>27</v>
      </c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2" t="s">
        <v>262</v>
      </c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1">
        <v>16</v>
      </c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</row>
    <row r="20" spans="1:68" ht="22.5" customHeight="1">
      <c r="A20" s="261" t="s">
        <v>36</v>
      </c>
      <c r="B20" s="261"/>
      <c r="C20" s="263">
        <v>41665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>
        <v>222</v>
      </c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2" t="s">
        <v>262</v>
      </c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1">
        <v>1290</v>
      </c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</row>
    <row r="21" spans="1:68" ht="22.5" customHeight="1">
      <c r="A21" s="261" t="s">
        <v>37</v>
      </c>
      <c r="B21" s="261"/>
      <c r="C21" s="263">
        <v>41667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4">
        <v>33</v>
      </c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2" t="s">
        <v>262</v>
      </c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1">
        <v>16</v>
      </c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</row>
    <row r="22" spans="1:68" ht="22.5" customHeight="1">
      <c r="A22" s="261" t="s">
        <v>38</v>
      </c>
      <c r="B22" s="261"/>
      <c r="C22" s="263">
        <v>41669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4">
        <v>1</v>
      </c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2" t="s">
        <v>262</v>
      </c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1">
        <v>300</v>
      </c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</row>
    <row r="23" spans="1:68" ht="22.5" customHeight="1">
      <c r="A23" s="261" t="s">
        <v>39</v>
      </c>
      <c r="B23" s="261"/>
      <c r="C23" s="263">
        <v>41669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4">
        <v>787</v>
      </c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2" t="s">
        <v>262</v>
      </c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1">
        <v>80</v>
      </c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</row>
    <row r="24" spans="1:68" ht="22.5" customHeight="1">
      <c r="A24" s="261" t="s">
        <v>59</v>
      </c>
      <c r="B24" s="261"/>
      <c r="C24" s="263">
        <v>41670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4">
        <v>30</v>
      </c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2" t="s">
        <v>262</v>
      </c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1">
        <v>16</v>
      </c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</row>
    <row r="25" spans="1:68" ht="34.5" customHeight="1">
      <c r="A25" s="260" t="s">
        <v>147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59">
        <f>SUM(AZ5:BP24)</f>
        <v>3361</v>
      </c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</row>
  </sheetData>
  <sheetProtection/>
  <mergeCells count="115">
    <mergeCell ref="AZ23:BP23"/>
    <mergeCell ref="A24:B24"/>
    <mergeCell ref="C24:Q24"/>
    <mergeCell ref="R24:AG24"/>
    <mergeCell ref="AH24:AY24"/>
    <mergeCell ref="AZ24:BP24"/>
    <mergeCell ref="A23:B23"/>
    <mergeCell ref="C23:Q23"/>
    <mergeCell ref="R23:AG23"/>
    <mergeCell ref="AH23:AY23"/>
    <mergeCell ref="AZ19:BP19"/>
    <mergeCell ref="A20:B20"/>
    <mergeCell ref="C20:Q20"/>
    <mergeCell ref="R20:AG20"/>
    <mergeCell ref="AH20:AY20"/>
    <mergeCell ref="AZ20:BP20"/>
    <mergeCell ref="A19:B19"/>
    <mergeCell ref="C19:Q19"/>
    <mergeCell ref="R19:AG19"/>
    <mergeCell ref="AH19:AY19"/>
    <mergeCell ref="A17:B17"/>
    <mergeCell ref="C17:Q17"/>
    <mergeCell ref="R17:AG17"/>
    <mergeCell ref="AH17:AY17"/>
    <mergeCell ref="AZ17:BP17"/>
    <mergeCell ref="A18:B18"/>
    <mergeCell ref="C18:Q18"/>
    <mergeCell ref="R18:AG18"/>
    <mergeCell ref="AH18:AY18"/>
    <mergeCell ref="AZ18:BP18"/>
    <mergeCell ref="A16:B16"/>
    <mergeCell ref="C16:Q16"/>
    <mergeCell ref="R16:AG16"/>
    <mergeCell ref="AH16:AY16"/>
    <mergeCell ref="AZ16:BP16"/>
    <mergeCell ref="A22:B22"/>
    <mergeCell ref="C22:Q22"/>
    <mergeCell ref="R22:AG22"/>
    <mergeCell ref="AH22:AY22"/>
    <mergeCell ref="AZ22:BP22"/>
    <mergeCell ref="AZ14:BP14"/>
    <mergeCell ref="A15:B15"/>
    <mergeCell ref="C15:Q15"/>
    <mergeCell ref="R15:AG15"/>
    <mergeCell ref="AH15:AY15"/>
    <mergeCell ref="AZ15:BP15"/>
    <mergeCell ref="A14:B14"/>
    <mergeCell ref="C14:Q14"/>
    <mergeCell ref="R14:AG14"/>
    <mergeCell ref="AH14:AY14"/>
    <mergeCell ref="A12:B12"/>
    <mergeCell ref="C12:Q12"/>
    <mergeCell ref="R12:AG12"/>
    <mergeCell ref="AH12:AY12"/>
    <mergeCell ref="AZ12:BP12"/>
    <mergeCell ref="A13:B13"/>
    <mergeCell ref="C13:Q13"/>
    <mergeCell ref="R13:AG13"/>
    <mergeCell ref="AH13:AY13"/>
    <mergeCell ref="AZ13:BP13"/>
    <mergeCell ref="A11:B11"/>
    <mergeCell ref="C11:Q11"/>
    <mergeCell ref="R11:AG11"/>
    <mergeCell ref="AH11:AY11"/>
    <mergeCell ref="AZ11:BP11"/>
    <mergeCell ref="A21:B21"/>
    <mergeCell ref="C21:Q21"/>
    <mergeCell ref="R21:AG21"/>
    <mergeCell ref="AH21:AY21"/>
    <mergeCell ref="AZ21:BP21"/>
    <mergeCell ref="AZ9:BP9"/>
    <mergeCell ref="A10:B10"/>
    <mergeCell ref="C10:Q10"/>
    <mergeCell ref="R10:AG10"/>
    <mergeCell ref="AH10:AY10"/>
    <mergeCell ref="AZ10:BP10"/>
    <mergeCell ref="A9:B9"/>
    <mergeCell ref="C9:Q9"/>
    <mergeCell ref="R9:AG9"/>
    <mergeCell ref="AH9:AY9"/>
    <mergeCell ref="AZ7:BP7"/>
    <mergeCell ref="A8:B8"/>
    <mergeCell ref="C8:Q8"/>
    <mergeCell ref="R8:AG8"/>
    <mergeCell ref="AH8:AY8"/>
    <mergeCell ref="AZ8:BP8"/>
    <mergeCell ref="A7:B7"/>
    <mergeCell ref="C7:Q7"/>
    <mergeCell ref="R7:AG7"/>
    <mergeCell ref="AH7:AY7"/>
    <mergeCell ref="AH5:AY5"/>
    <mergeCell ref="AZ5:BP5"/>
    <mergeCell ref="A6:B6"/>
    <mergeCell ref="C6:Q6"/>
    <mergeCell ref="R6:AG6"/>
    <mergeCell ref="AH6:AY6"/>
    <mergeCell ref="AZ6:BP6"/>
    <mergeCell ref="AZ25:BP25"/>
    <mergeCell ref="A25:AY25"/>
    <mergeCell ref="A3:B3"/>
    <mergeCell ref="AZ4:BP4"/>
    <mergeCell ref="AH3:AY3"/>
    <mergeCell ref="R3:AG3"/>
    <mergeCell ref="C3:Q3"/>
    <mergeCell ref="A5:B5"/>
    <mergeCell ref="C5:Q5"/>
    <mergeCell ref="R5:AG5"/>
    <mergeCell ref="A1:BC1"/>
    <mergeCell ref="BE1:BP1"/>
    <mergeCell ref="A4:B4"/>
    <mergeCell ref="C4:Q4"/>
    <mergeCell ref="R4:AG4"/>
    <mergeCell ref="AH4:AY4"/>
    <mergeCell ref="A2:BP2"/>
    <mergeCell ref="AZ3:BP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8"/>
  <sheetViews>
    <sheetView showGridLines="0" zoomScalePageLayoutView="0" workbookViewId="0" topLeftCell="A1">
      <selection activeCell="AH5" sqref="AH5:AY5"/>
    </sheetView>
  </sheetViews>
  <sheetFormatPr defaultColWidth="1.875" defaultRowHeight="12.75"/>
  <cols>
    <col min="1" max="1" width="1.875" style="7" customWidth="1"/>
    <col min="2" max="2" width="2.375" style="7" customWidth="1"/>
    <col min="3" max="16384" width="1.875" style="7" customWidth="1"/>
  </cols>
  <sheetData>
    <row r="1" spans="1:68" ht="12">
      <c r="A1" s="271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</row>
    <row r="2" spans="1:68" ht="12">
      <c r="A2" s="41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ht="11.25">
      <c r="A3" s="213" t="s">
        <v>42</v>
      </c>
      <c r="B3" s="213"/>
      <c r="C3" s="213" t="s">
        <v>157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 t="s">
        <v>158</v>
      </c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 t="s">
        <v>159</v>
      </c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 t="s">
        <v>138</v>
      </c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</row>
    <row r="4" spans="1:68" ht="11.25">
      <c r="A4" s="213" t="s">
        <v>0</v>
      </c>
      <c r="B4" s="213"/>
      <c r="C4" s="213" t="s">
        <v>1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 t="s">
        <v>2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 t="s">
        <v>7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 t="s">
        <v>8</v>
      </c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</row>
    <row r="5" spans="1:68" ht="31.5" customHeight="1">
      <c r="A5" s="267" t="s">
        <v>0</v>
      </c>
      <c r="B5" s="267"/>
      <c r="C5" s="267" t="s">
        <v>263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 t="s">
        <v>10</v>
      </c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8" t="s">
        <v>267</v>
      </c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70"/>
      <c r="AZ5" s="266">
        <v>30000</v>
      </c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</row>
    <row r="6" spans="1:68" ht="11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</row>
    <row r="7" spans="1:68" ht="11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</row>
    <row r="8" spans="1:68" ht="11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</row>
    <row r="9" spans="1:68" ht="11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</row>
    <row r="10" spans="1:68" ht="11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</row>
    <row r="11" spans="1:68" ht="11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</row>
    <row r="12" spans="1:68" ht="11.2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</row>
    <row r="13" spans="1:68" ht="11.2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</row>
    <row r="14" spans="1:68" ht="11.2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</row>
    <row r="15" spans="1:68" ht="11.2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</row>
    <row r="16" spans="1:68" ht="11.2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</row>
    <row r="17" spans="1:68" ht="11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</row>
    <row r="18" spans="1:68" ht="13.5">
      <c r="A18" s="265" t="s">
        <v>147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>
        <f>SUM(AZ5:BP17)</f>
        <v>30000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</row>
  </sheetData>
  <sheetProtection/>
  <mergeCells count="79">
    <mergeCell ref="A1:BP1"/>
    <mergeCell ref="AZ16:BP16"/>
    <mergeCell ref="A17:B17"/>
    <mergeCell ref="C17:Q17"/>
    <mergeCell ref="R17:AG17"/>
    <mergeCell ref="AH17:AY17"/>
    <mergeCell ref="AZ17:BP17"/>
    <mergeCell ref="A16:B16"/>
    <mergeCell ref="C16:Q16"/>
    <mergeCell ref="R16:AG16"/>
    <mergeCell ref="A18:AY18"/>
    <mergeCell ref="AZ18:BP18"/>
    <mergeCell ref="A14:B14"/>
    <mergeCell ref="C14:Q14"/>
    <mergeCell ref="R14:AG14"/>
    <mergeCell ref="AH14:AY14"/>
    <mergeCell ref="A15:B15"/>
    <mergeCell ref="AH15:AY15"/>
    <mergeCell ref="AH16:AY16"/>
    <mergeCell ref="AZ14:BP14"/>
    <mergeCell ref="AZ15:BP15"/>
    <mergeCell ref="A13:B13"/>
    <mergeCell ref="C13:Q13"/>
    <mergeCell ref="R13:AG13"/>
    <mergeCell ref="AH13:AY13"/>
    <mergeCell ref="C15:Q15"/>
    <mergeCell ref="R15:AG15"/>
    <mergeCell ref="AZ12:BP12"/>
    <mergeCell ref="AZ13:BP13"/>
    <mergeCell ref="A11:B11"/>
    <mergeCell ref="C11:Q11"/>
    <mergeCell ref="R11:AG11"/>
    <mergeCell ref="AH11:AY11"/>
    <mergeCell ref="C12:Q12"/>
    <mergeCell ref="R12:AG12"/>
    <mergeCell ref="AH12:AY12"/>
    <mergeCell ref="A12:B12"/>
    <mergeCell ref="A9:B9"/>
    <mergeCell ref="A10:B10"/>
    <mergeCell ref="A7:B7"/>
    <mergeCell ref="C7:Q7"/>
    <mergeCell ref="AZ10:BP10"/>
    <mergeCell ref="AZ11:BP11"/>
    <mergeCell ref="C10:Q10"/>
    <mergeCell ref="R10:AG10"/>
    <mergeCell ref="AH10:AY10"/>
    <mergeCell ref="A8:B8"/>
    <mergeCell ref="AZ9:BP9"/>
    <mergeCell ref="AZ8:BP8"/>
    <mergeCell ref="R7:AG7"/>
    <mergeCell ref="AH7:AY7"/>
    <mergeCell ref="C9:Q9"/>
    <mergeCell ref="R9:AG9"/>
    <mergeCell ref="AH9:AY9"/>
    <mergeCell ref="C8:Q8"/>
    <mergeCell ref="R8:AG8"/>
    <mergeCell ref="AH8:AY8"/>
    <mergeCell ref="A5:B5"/>
    <mergeCell ref="C5:Q5"/>
    <mergeCell ref="R5:AG5"/>
    <mergeCell ref="AH5:AY5"/>
    <mergeCell ref="AZ6:BP6"/>
    <mergeCell ref="AZ7:BP7"/>
    <mergeCell ref="A6:B6"/>
    <mergeCell ref="C6:Q6"/>
    <mergeCell ref="R6:AG6"/>
    <mergeCell ref="AH6:AY6"/>
    <mergeCell ref="AZ4:BP4"/>
    <mergeCell ref="AZ5:BP5"/>
    <mergeCell ref="C4:Q4"/>
    <mergeCell ref="R4:AG4"/>
    <mergeCell ref="AH4:AY4"/>
    <mergeCell ref="A4:B4"/>
    <mergeCell ref="A2:BP2"/>
    <mergeCell ref="A3:B3"/>
    <mergeCell ref="C3:Q3"/>
    <mergeCell ref="R3:AG3"/>
    <mergeCell ref="AH3:AY3"/>
    <mergeCell ref="AZ3:BP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20"/>
  <sheetViews>
    <sheetView showGridLines="0" zoomScalePageLayoutView="0" workbookViewId="0" topLeftCell="A1">
      <selection activeCell="AK28" sqref="AK28"/>
    </sheetView>
  </sheetViews>
  <sheetFormatPr defaultColWidth="1.875" defaultRowHeight="12.75"/>
  <cols>
    <col min="1" max="40" width="1.875" style="7" customWidth="1"/>
    <col min="41" max="41" width="2.625" style="7" customWidth="1"/>
    <col min="42" max="67" width="1.875" style="7" customWidth="1"/>
    <col min="68" max="68" width="3.00390625" style="7" customWidth="1"/>
    <col min="69" max="16384" width="1.875" style="7" customWidth="1"/>
  </cols>
  <sheetData>
    <row r="1" spans="1:69" ht="15" customHeight="1">
      <c r="A1" s="238" t="s">
        <v>96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8"/>
    </row>
    <row r="2" spans="1:69" ht="12.75" customHeight="1">
      <c r="A2" s="239" t="s">
        <v>116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8"/>
    </row>
    <row r="3" spans="1:69" ht="1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9"/>
    </row>
    <row r="4" spans="1:69" ht="12.75" customHeight="1">
      <c r="A4" s="246" t="s">
        <v>97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10"/>
    </row>
    <row r="5" spans="1:69" ht="12.75" customHeight="1">
      <c r="A5" s="245" t="s">
        <v>252</v>
      </c>
      <c r="B5" s="245"/>
      <c r="C5" s="245"/>
      <c r="D5" s="245"/>
      <c r="E5" s="245"/>
      <c r="F5" s="245"/>
      <c r="G5" s="20" t="s">
        <v>0</v>
      </c>
      <c r="H5" s="246" t="s">
        <v>95</v>
      </c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10"/>
    </row>
    <row r="6" spans="1:69" ht="12.75" customHeight="1">
      <c r="A6" s="244" t="s">
        <v>98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11"/>
    </row>
    <row r="7" spans="1:68" ht="32.25" customHeight="1">
      <c r="A7" s="205" t="s">
        <v>42</v>
      </c>
      <c r="B7" s="205"/>
      <c r="C7" s="205" t="s">
        <v>99</v>
      </c>
      <c r="D7" s="205"/>
      <c r="E7" s="205"/>
      <c r="F7" s="205"/>
      <c r="G7" s="205"/>
      <c r="H7" s="205"/>
      <c r="I7" s="205"/>
      <c r="J7" s="205"/>
      <c r="K7" s="205"/>
      <c r="L7" s="205" t="s">
        <v>103</v>
      </c>
      <c r="M7" s="205"/>
      <c r="N7" s="205"/>
      <c r="O7" s="205"/>
      <c r="P7" s="205"/>
      <c r="Q7" s="205" t="s">
        <v>104</v>
      </c>
      <c r="R7" s="205"/>
      <c r="S7" s="205"/>
      <c r="T7" s="205"/>
      <c r="U7" s="205"/>
      <c r="V7" s="205" t="s">
        <v>105</v>
      </c>
      <c r="W7" s="205"/>
      <c r="X7" s="205"/>
      <c r="Y7" s="205"/>
      <c r="Z7" s="210" t="s">
        <v>106</v>
      </c>
      <c r="AA7" s="210"/>
      <c r="AB7" s="210"/>
      <c r="AC7" s="210"/>
      <c r="AD7" s="210" t="s">
        <v>107</v>
      </c>
      <c r="AE7" s="210"/>
      <c r="AF7" s="210"/>
      <c r="AG7" s="210"/>
      <c r="AH7" s="210" t="s">
        <v>108</v>
      </c>
      <c r="AI7" s="210"/>
      <c r="AJ7" s="210"/>
      <c r="AK7" s="210"/>
      <c r="AL7" s="210" t="s">
        <v>109</v>
      </c>
      <c r="AM7" s="210"/>
      <c r="AN7" s="210"/>
      <c r="AO7" s="210"/>
      <c r="AP7" s="210" t="s">
        <v>110</v>
      </c>
      <c r="AQ7" s="210"/>
      <c r="AR7" s="210"/>
      <c r="AS7" s="210"/>
      <c r="AT7" s="210" t="s">
        <v>175</v>
      </c>
      <c r="AU7" s="210"/>
      <c r="AV7" s="210"/>
      <c r="AW7" s="210"/>
      <c r="AX7" s="210"/>
      <c r="AY7" s="205" t="s">
        <v>100</v>
      </c>
      <c r="AZ7" s="205"/>
      <c r="BA7" s="205"/>
      <c r="BB7" s="205"/>
      <c r="BC7" s="205"/>
      <c r="BD7" s="205"/>
      <c r="BE7" s="205"/>
      <c r="BF7" s="205"/>
      <c r="BG7" s="205"/>
      <c r="BH7" s="210" t="s">
        <v>111</v>
      </c>
      <c r="BI7" s="210"/>
      <c r="BJ7" s="210"/>
      <c r="BK7" s="210"/>
      <c r="BL7" s="210"/>
      <c r="BM7" s="205" t="s">
        <v>112</v>
      </c>
      <c r="BN7" s="205"/>
      <c r="BO7" s="205"/>
      <c r="BP7" s="205"/>
    </row>
    <row r="8" spans="1:68" ht="71.2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05" t="s">
        <v>101</v>
      </c>
      <c r="AZ8" s="205"/>
      <c r="BA8" s="205"/>
      <c r="BB8" s="205"/>
      <c r="BC8" s="205"/>
      <c r="BD8" s="205" t="s">
        <v>102</v>
      </c>
      <c r="BE8" s="205"/>
      <c r="BF8" s="205"/>
      <c r="BG8" s="205"/>
      <c r="BH8" s="210"/>
      <c r="BI8" s="210"/>
      <c r="BJ8" s="210"/>
      <c r="BK8" s="210"/>
      <c r="BL8" s="210"/>
      <c r="BM8" s="205"/>
      <c r="BN8" s="205"/>
      <c r="BO8" s="205"/>
      <c r="BP8" s="205"/>
    </row>
    <row r="9" spans="1:68" ht="11.25">
      <c r="A9" s="205" t="s">
        <v>0</v>
      </c>
      <c r="B9" s="205"/>
      <c r="C9" s="205" t="s">
        <v>1</v>
      </c>
      <c r="D9" s="205"/>
      <c r="E9" s="205"/>
      <c r="F9" s="205"/>
      <c r="G9" s="205"/>
      <c r="H9" s="205"/>
      <c r="I9" s="205"/>
      <c r="J9" s="205"/>
      <c r="K9" s="205"/>
      <c r="L9" s="205" t="s">
        <v>2</v>
      </c>
      <c r="M9" s="205"/>
      <c r="N9" s="205"/>
      <c r="O9" s="205"/>
      <c r="P9" s="205"/>
      <c r="Q9" s="205" t="s">
        <v>7</v>
      </c>
      <c r="R9" s="205"/>
      <c r="S9" s="205"/>
      <c r="T9" s="205"/>
      <c r="U9" s="205"/>
      <c r="V9" s="205" t="s">
        <v>8</v>
      </c>
      <c r="W9" s="205"/>
      <c r="X9" s="205"/>
      <c r="Y9" s="205"/>
      <c r="Z9" s="205" t="s">
        <v>9</v>
      </c>
      <c r="AA9" s="205"/>
      <c r="AB9" s="205"/>
      <c r="AC9" s="205"/>
      <c r="AD9" s="205" t="s">
        <v>10</v>
      </c>
      <c r="AE9" s="205"/>
      <c r="AF9" s="205"/>
      <c r="AG9" s="205"/>
      <c r="AH9" s="205" t="s">
        <v>11</v>
      </c>
      <c r="AI9" s="205"/>
      <c r="AJ9" s="205"/>
      <c r="AK9" s="205"/>
      <c r="AL9" s="205" t="s">
        <v>12</v>
      </c>
      <c r="AM9" s="205"/>
      <c r="AN9" s="205"/>
      <c r="AO9" s="205"/>
      <c r="AP9" s="205" t="s">
        <v>13</v>
      </c>
      <c r="AQ9" s="205"/>
      <c r="AR9" s="205"/>
      <c r="AS9" s="205"/>
      <c r="AT9" s="205" t="s">
        <v>14</v>
      </c>
      <c r="AU9" s="205"/>
      <c r="AV9" s="205"/>
      <c r="AW9" s="205"/>
      <c r="AX9" s="205"/>
      <c r="AY9" s="205" t="s">
        <v>15</v>
      </c>
      <c r="AZ9" s="205"/>
      <c r="BA9" s="205"/>
      <c r="BB9" s="205"/>
      <c r="BC9" s="205"/>
      <c r="BD9" s="205" t="s">
        <v>16</v>
      </c>
      <c r="BE9" s="205"/>
      <c r="BF9" s="205"/>
      <c r="BG9" s="205"/>
      <c r="BH9" s="205" t="s">
        <v>17</v>
      </c>
      <c r="BI9" s="205"/>
      <c r="BJ9" s="205"/>
      <c r="BK9" s="205"/>
      <c r="BL9" s="205"/>
      <c r="BM9" s="205" t="s">
        <v>35</v>
      </c>
      <c r="BN9" s="205"/>
      <c r="BO9" s="205"/>
      <c r="BP9" s="205"/>
    </row>
    <row r="10" spans="1:68" s="21" customFormat="1" ht="43.5" customHeight="1">
      <c r="A10" s="207" t="s">
        <v>0</v>
      </c>
      <c r="B10" s="207"/>
      <c r="C10" s="273" t="s">
        <v>253</v>
      </c>
      <c r="D10" s="273"/>
      <c r="E10" s="273"/>
      <c r="F10" s="273"/>
      <c r="G10" s="273"/>
      <c r="H10" s="273"/>
      <c r="I10" s="273"/>
      <c r="J10" s="273"/>
      <c r="K10" s="273"/>
      <c r="L10" s="274" t="s">
        <v>254</v>
      </c>
      <c r="M10" s="274"/>
      <c r="N10" s="274"/>
      <c r="O10" s="274"/>
      <c r="P10" s="274"/>
      <c r="Q10" s="274" t="s">
        <v>255</v>
      </c>
      <c r="R10" s="274"/>
      <c r="S10" s="274"/>
      <c r="T10" s="274"/>
      <c r="U10" s="274"/>
      <c r="V10" s="274" t="s">
        <v>256</v>
      </c>
      <c r="W10" s="274"/>
      <c r="X10" s="274"/>
      <c r="Y10" s="274"/>
      <c r="Z10" s="165">
        <v>42000</v>
      </c>
      <c r="AA10" s="165"/>
      <c r="AB10" s="165"/>
      <c r="AC10" s="165"/>
      <c r="AD10" s="165">
        <v>25</v>
      </c>
      <c r="AE10" s="165"/>
      <c r="AF10" s="165"/>
      <c r="AG10" s="165"/>
      <c r="AH10" s="277">
        <f>1/AD10*100</f>
        <v>4</v>
      </c>
      <c r="AI10" s="277"/>
      <c r="AJ10" s="277"/>
      <c r="AK10" s="277"/>
      <c r="AL10" s="165">
        <f>AH10*Z10/100</f>
        <v>1680</v>
      </c>
      <c r="AM10" s="165"/>
      <c r="AN10" s="165"/>
      <c r="AO10" s="165"/>
      <c r="AP10" s="165">
        <v>1</v>
      </c>
      <c r="AQ10" s="165"/>
      <c r="AR10" s="165"/>
      <c r="AS10" s="165"/>
      <c r="AT10" s="165">
        <f>AL10*AP10</f>
        <v>1680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274"/>
      <c r="BE10" s="274"/>
      <c r="BF10" s="274"/>
      <c r="BG10" s="274"/>
      <c r="BH10" s="165">
        <f>Z10-AT10</f>
        <v>40320</v>
      </c>
      <c r="BI10" s="165"/>
      <c r="BJ10" s="165"/>
      <c r="BK10" s="165"/>
      <c r="BL10" s="165"/>
      <c r="BM10" s="274"/>
      <c r="BN10" s="274"/>
      <c r="BO10" s="274"/>
      <c r="BP10" s="274"/>
    </row>
    <row r="11" spans="1:68" ht="11.25" customHeight="1">
      <c r="A11" s="205"/>
      <c r="B11" s="205"/>
      <c r="C11" s="247"/>
      <c r="D11" s="247"/>
      <c r="E11" s="247"/>
      <c r="F11" s="247"/>
      <c r="G11" s="247"/>
      <c r="H11" s="247"/>
      <c r="I11" s="247"/>
      <c r="J11" s="247"/>
      <c r="K11" s="247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10"/>
      <c r="AA11" s="210"/>
      <c r="AB11" s="210"/>
      <c r="AC11" s="210"/>
      <c r="AD11" s="210"/>
      <c r="AE11" s="210"/>
      <c r="AF11" s="210"/>
      <c r="AG11" s="210"/>
      <c r="AH11" s="276" t="e">
        <f aca="true" t="shared" si="0" ref="AH11:AH16">1/AD11*100</f>
        <v>#DIV/0!</v>
      </c>
      <c r="AI11" s="276"/>
      <c r="AJ11" s="276"/>
      <c r="AK11" s="276"/>
      <c r="AL11" s="210" t="e">
        <f aca="true" t="shared" si="1" ref="AL11:AL16">AH11*Z11</f>
        <v>#DIV/0!</v>
      </c>
      <c r="AM11" s="210"/>
      <c r="AN11" s="210"/>
      <c r="AO11" s="210"/>
      <c r="AP11" s="210"/>
      <c r="AQ11" s="210"/>
      <c r="AR11" s="210"/>
      <c r="AS11" s="210"/>
      <c r="AT11" s="210" t="e">
        <f aca="true" t="shared" si="2" ref="AT11:AT16">AL11*AP11</f>
        <v>#DIV/0!</v>
      </c>
      <c r="AU11" s="210"/>
      <c r="AV11" s="210"/>
      <c r="AW11" s="210"/>
      <c r="AX11" s="210"/>
      <c r="AY11" s="210"/>
      <c r="AZ11" s="210"/>
      <c r="BA11" s="210"/>
      <c r="BB11" s="210"/>
      <c r="BC11" s="210"/>
      <c r="BD11" s="205"/>
      <c r="BE11" s="205"/>
      <c r="BF11" s="205"/>
      <c r="BG11" s="205"/>
      <c r="BH11" s="210"/>
      <c r="BI11" s="210"/>
      <c r="BJ11" s="210"/>
      <c r="BK11" s="210"/>
      <c r="BL11" s="210"/>
      <c r="BM11" s="205"/>
      <c r="BN11" s="205"/>
      <c r="BO11" s="205"/>
      <c r="BP11" s="205"/>
    </row>
    <row r="12" spans="1:68" ht="11.25">
      <c r="A12" s="205"/>
      <c r="B12" s="205"/>
      <c r="C12" s="247"/>
      <c r="D12" s="247"/>
      <c r="E12" s="247"/>
      <c r="F12" s="247"/>
      <c r="G12" s="247"/>
      <c r="H12" s="247"/>
      <c r="I12" s="247"/>
      <c r="J12" s="247"/>
      <c r="K12" s="247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10"/>
      <c r="AA12" s="210"/>
      <c r="AB12" s="210"/>
      <c r="AC12" s="210"/>
      <c r="AD12" s="210"/>
      <c r="AE12" s="210"/>
      <c r="AF12" s="210"/>
      <c r="AG12" s="210"/>
      <c r="AH12" s="276" t="e">
        <f t="shared" si="0"/>
        <v>#DIV/0!</v>
      </c>
      <c r="AI12" s="276"/>
      <c r="AJ12" s="276"/>
      <c r="AK12" s="276"/>
      <c r="AL12" s="210" t="e">
        <f t="shared" si="1"/>
        <v>#DIV/0!</v>
      </c>
      <c r="AM12" s="210"/>
      <c r="AN12" s="210"/>
      <c r="AO12" s="210"/>
      <c r="AP12" s="210"/>
      <c r="AQ12" s="210"/>
      <c r="AR12" s="210"/>
      <c r="AS12" s="210"/>
      <c r="AT12" s="210" t="e">
        <f t="shared" si="2"/>
        <v>#DIV/0!</v>
      </c>
      <c r="AU12" s="210"/>
      <c r="AV12" s="210"/>
      <c r="AW12" s="210"/>
      <c r="AX12" s="210"/>
      <c r="AY12" s="210"/>
      <c r="AZ12" s="210"/>
      <c r="BA12" s="210"/>
      <c r="BB12" s="210"/>
      <c r="BC12" s="210"/>
      <c r="BD12" s="205"/>
      <c r="BE12" s="205"/>
      <c r="BF12" s="205"/>
      <c r="BG12" s="205"/>
      <c r="BH12" s="210"/>
      <c r="BI12" s="210"/>
      <c r="BJ12" s="210"/>
      <c r="BK12" s="210"/>
      <c r="BL12" s="210"/>
      <c r="BM12" s="205"/>
      <c r="BN12" s="205"/>
      <c r="BO12" s="205"/>
      <c r="BP12" s="205"/>
    </row>
    <row r="13" spans="1:68" ht="11.25">
      <c r="A13" s="205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10"/>
      <c r="AA13" s="210"/>
      <c r="AB13" s="210"/>
      <c r="AC13" s="210"/>
      <c r="AD13" s="210"/>
      <c r="AE13" s="210"/>
      <c r="AF13" s="210"/>
      <c r="AG13" s="210"/>
      <c r="AH13" s="276" t="e">
        <f t="shared" si="0"/>
        <v>#DIV/0!</v>
      </c>
      <c r="AI13" s="276"/>
      <c r="AJ13" s="276"/>
      <c r="AK13" s="276"/>
      <c r="AL13" s="210" t="e">
        <f t="shared" si="1"/>
        <v>#DIV/0!</v>
      </c>
      <c r="AM13" s="210"/>
      <c r="AN13" s="210"/>
      <c r="AO13" s="210"/>
      <c r="AP13" s="210"/>
      <c r="AQ13" s="210"/>
      <c r="AR13" s="210"/>
      <c r="AS13" s="210"/>
      <c r="AT13" s="210" t="e">
        <f t="shared" si="2"/>
        <v>#DIV/0!</v>
      </c>
      <c r="AU13" s="210"/>
      <c r="AV13" s="210"/>
      <c r="AW13" s="210"/>
      <c r="AX13" s="210"/>
      <c r="AY13" s="210"/>
      <c r="AZ13" s="210"/>
      <c r="BA13" s="210"/>
      <c r="BB13" s="210"/>
      <c r="BC13" s="210"/>
      <c r="BD13" s="205"/>
      <c r="BE13" s="205"/>
      <c r="BF13" s="205"/>
      <c r="BG13" s="205"/>
      <c r="BH13" s="210"/>
      <c r="BI13" s="210"/>
      <c r="BJ13" s="210"/>
      <c r="BK13" s="210"/>
      <c r="BL13" s="210"/>
      <c r="BM13" s="205"/>
      <c r="BN13" s="205"/>
      <c r="BO13" s="205"/>
      <c r="BP13" s="205"/>
    </row>
    <row r="14" spans="1:68" ht="11.25">
      <c r="A14" s="205"/>
      <c r="B14" s="205"/>
      <c r="C14" s="247"/>
      <c r="D14" s="247"/>
      <c r="E14" s="247"/>
      <c r="F14" s="247"/>
      <c r="G14" s="247"/>
      <c r="H14" s="247"/>
      <c r="I14" s="247"/>
      <c r="J14" s="247"/>
      <c r="K14" s="247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10"/>
      <c r="AA14" s="210"/>
      <c r="AB14" s="210"/>
      <c r="AC14" s="210"/>
      <c r="AD14" s="210"/>
      <c r="AE14" s="210"/>
      <c r="AF14" s="210"/>
      <c r="AG14" s="210"/>
      <c r="AH14" s="276" t="e">
        <f t="shared" si="0"/>
        <v>#DIV/0!</v>
      </c>
      <c r="AI14" s="276"/>
      <c r="AJ14" s="276"/>
      <c r="AK14" s="276"/>
      <c r="AL14" s="210" t="e">
        <f t="shared" si="1"/>
        <v>#DIV/0!</v>
      </c>
      <c r="AM14" s="210"/>
      <c r="AN14" s="210"/>
      <c r="AO14" s="210"/>
      <c r="AP14" s="210"/>
      <c r="AQ14" s="210"/>
      <c r="AR14" s="210"/>
      <c r="AS14" s="210"/>
      <c r="AT14" s="210" t="e">
        <f t="shared" si="2"/>
        <v>#DIV/0!</v>
      </c>
      <c r="AU14" s="210"/>
      <c r="AV14" s="210"/>
      <c r="AW14" s="210"/>
      <c r="AX14" s="210"/>
      <c r="AY14" s="210"/>
      <c r="AZ14" s="210"/>
      <c r="BA14" s="210"/>
      <c r="BB14" s="210"/>
      <c r="BC14" s="210"/>
      <c r="BD14" s="205"/>
      <c r="BE14" s="205"/>
      <c r="BF14" s="205"/>
      <c r="BG14" s="205"/>
      <c r="BH14" s="210"/>
      <c r="BI14" s="210"/>
      <c r="BJ14" s="210"/>
      <c r="BK14" s="210"/>
      <c r="BL14" s="210"/>
      <c r="BM14" s="205"/>
      <c r="BN14" s="205"/>
      <c r="BO14" s="205"/>
      <c r="BP14" s="205"/>
    </row>
    <row r="15" spans="1:68" ht="11.25">
      <c r="A15" s="205"/>
      <c r="B15" s="205"/>
      <c r="C15" s="247"/>
      <c r="D15" s="247"/>
      <c r="E15" s="247"/>
      <c r="F15" s="247"/>
      <c r="G15" s="247"/>
      <c r="H15" s="247"/>
      <c r="I15" s="247"/>
      <c r="J15" s="247"/>
      <c r="K15" s="247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10"/>
      <c r="AA15" s="210"/>
      <c r="AB15" s="210"/>
      <c r="AC15" s="210"/>
      <c r="AD15" s="210"/>
      <c r="AE15" s="210"/>
      <c r="AF15" s="210"/>
      <c r="AG15" s="210"/>
      <c r="AH15" s="276" t="e">
        <f t="shared" si="0"/>
        <v>#DIV/0!</v>
      </c>
      <c r="AI15" s="276"/>
      <c r="AJ15" s="276"/>
      <c r="AK15" s="276"/>
      <c r="AL15" s="210" t="e">
        <f t="shared" si="1"/>
        <v>#DIV/0!</v>
      </c>
      <c r="AM15" s="210"/>
      <c r="AN15" s="210"/>
      <c r="AO15" s="210"/>
      <c r="AP15" s="210"/>
      <c r="AQ15" s="210"/>
      <c r="AR15" s="210"/>
      <c r="AS15" s="210"/>
      <c r="AT15" s="210" t="e">
        <f t="shared" si="2"/>
        <v>#DIV/0!</v>
      </c>
      <c r="AU15" s="210"/>
      <c r="AV15" s="210"/>
      <c r="AW15" s="210"/>
      <c r="AX15" s="210"/>
      <c r="AY15" s="210"/>
      <c r="AZ15" s="210"/>
      <c r="BA15" s="210"/>
      <c r="BB15" s="210"/>
      <c r="BC15" s="210"/>
      <c r="BD15" s="205"/>
      <c r="BE15" s="205"/>
      <c r="BF15" s="205"/>
      <c r="BG15" s="205"/>
      <c r="BH15" s="210"/>
      <c r="BI15" s="210"/>
      <c r="BJ15" s="210"/>
      <c r="BK15" s="210"/>
      <c r="BL15" s="210"/>
      <c r="BM15" s="205"/>
      <c r="BN15" s="205"/>
      <c r="BO15" s="205"/>
      <c r="BP15" s="205"/>
    </row>
    <row r="16" spans="1:68" ht="11.25">
      <c r="A16" s="205"/>
      <c r="B16" s="205"/>
      <c r="C16" s="247"/>
      <c r="D16" s="247"/>
      <c r="E16" s="247"/>
      <c r="F16" s="247"/>
      <c r="G16" s="247"/>
      <c r="H16" s="247"/>
      <c r="I16" s="247"/>
      <c r="J16" s="247"/>
      <c r="K16" s="247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10"/>
      <c r="AA16" s="210"/>
      <c r="AB16" s="210"/>
      <c r="AC16" s="210"/>
      <c r="AD16" s="210"/>
      <c r="AE16" s="210"/>
      <c r="AF16" s="210"/>
      <c r="AG16" s="210"/>
      <c r="AH16" s="276" t="e">
        <f t="shared" si="0"/>
        <v>#DIV/0!</v>
      </c>
      <c r="AI16" s="276"/>
      <c r="AJ16" s="276"/>
      <c r="AK16" s="276"/>
      <c r="AL16" s="210" t="e">
        <f t="shared" si="1"/>
        <v>#DIV/0!</v>
      </c>
      <c r="AM16" s="210"/>
      <c r="AN16" s="210"/>
      <c r="AO16" s="210"/>
      <c r="AP16" s="210"/>
      <c r="AQ16" s="210"/>
      <c r="AR16" s="210"/>
      <c r="AS16" s="210"/>
      <c r="AT16" s="210" t="e">
        <f t="shared" si="2"/>
        <v>#DIV/0!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05"/>
      <c r="BE16" s="205"/>
      <c r="BF16" s="205"/>
      <c r="BG16" s="205"/>
      <c r="BH16" s="210"/>
      <c r="BI16" s="210"/>
      <c r="BJ16" s="210"/>
      <c r="BK16" s="210"/>
      <c r="BL16" s="210"/>
      <c r="BM16" s="205"/>
      <c r="BN16" s="205"/>
      <c r="BO16" s="205"/>
      <c r="BP16" s="205"/>
    </row>
    <row r="17" spans="1:68" s="19" customFormat="1" ht="35.25" customHeight="1">
      <c r="A17" s="207"/>
      <c r="B17" s="207"/>
      <c r="C17" s="275" t="s">
        <v>114</v>
      </c>
      <c r="D17" s="275"/>
      <c r="E17" s="275"/>
      <c r="F17" s="275"/>
      <c r="G17" s="275"/>
      <c r="H17" s="275"/>
      <c r="I17" s="275"/>
      <c r="J17" s="275"/>
      <c r="K17" s="275"/>
      <c r="L17" s="207" t="s">
        <v>32</v>
      </c>
      <c r="M17" s="207"/>
      <c r="N17" s="207"/>
      <c r="O17" s="207"/>
      <c r="P17" s="207"/>
      <c r="Q17" s="207" t="s">
        <v>32</v>
      </c>
      <c r="R17" s="207"/>
      <c r="S17" s="207"/>
      <c r="T17" s="207"/>
      <c r="U17" s="207"/>
      <c r="V17" s="207" t="s">
        <v>32</v>
      </c>
      <c r="W17" s="207"/>
      <c r="X17" s="207"/>
      <c r="Y17" s="207"/>
      <c r="Z17" s="165">
        <f>Z10</f>
        <v>42000</v>
      </c>
      <c r="AA17" s="165"/>
      <c r="AB17" s="165"/>
      <c r="AC17" s="165"/>
      <c r="AD17" s="272" t="s">
        <v>32</v>
      </c>
      <c r="AE17" s="272"/>
      <c r="AF17" s="272"/>
      <c r="AG17" s="272"/>
      <c r="AH17" s="272" t="s">
        <v>32</v>
      </c>
      <c r="AI17" s="272"/>
      <c r="AJ17" s="272"/>
      <c r="AK17" s="272"/>
      <c r="AL17" s="272" t="s">
        <v>32</v>
      </c>
      <c r="AM17" s="272"/>
      <c r="AN17" s="272"/>
      <c r="AO17" s="272"/>
      <c r="AP17" s="272" t="s">
        <v>32</v>
      </c>
      <c r="AQ17" s="272"/>
      <c r="AR17" s="272"/>
      <c r="AS17" s="272"/>
      <c r="AT17" s="272" t="s">
        <v>32</v>
      </c>
      <c r="AU17" s="272"/>
      <c r="AV17" s="272"/>
      <c r="AW17" s="272"/>
      <c r="AX17" s="272"/>
      <c r="AY17" s="272" t="s">
        <v>32</v>
      </c>
      <c r="AZ17" s="272"/>
      <c r="BA17" s="272"/>
      <c r="BB17" s="272"/>
      <c r="BC17" s="272"/>
      <c r="BD17" s="207"/>
      <c r="BE17" s="207"/>
      <c r="BF17" s="207"/>
      <c r="BG17" s="207"/>
      <c r="BH17" s="165">
        <f>BH10</f>
        <v>40320</v>
      </c>
      <c r="BI17" s="165"/>
      <c r="BJ17" s="165"/>
      <c r="BK17" s="165"/>
      <c r="BL17" s="165"/>
      <c r="BM17" s="207" t="s">
        <v>32</v>
      </c>
      <c r="BN17" s="207"/>
      <c r="BO17" s="207"/>
      <c r="BP17" s="207"/>
    </row>
    <row r="18" spans="1:68" ht="11.25">
      <c r="A18" s="253"/>
      <c r="B18" s="253"/>
      <c r="C18" s="253"/>
      <c r="D18" s="253"/>
      <c r="E18" s="25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1:68" ht="11.25" customHeight="1">
      <c r="A19" s="68" t="s">
        <v>176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</row>
    <row r="20" spans="1:68" ht="11.25" customHeight="1">
      <c r="A20" s="68" t="s">
        <v>113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</row>
  </sheetData>
  <sheetProtection/>
  <mergeCells count="162">
    <mergeCell ref="A19:BP19"/>
    <mergeCell ref="A18:E18"/>
    <mergeCell ref="F18:BP18"/>
    <mergeCell ref="A10:B10"/>
    <mergeCell ref="BM17:BP17"/>
    <mergeCell ref="BM11:BP11"/>
    <mergeCell ref="BM14:BP14"/>
    <mergeCell ref="BM13:BP13"/>
    <mergeCell ref="AH14:AK14"/>
    <mergeCell ref="BH10:BL10"/>
    <mergeCell ref="BM10:BP10"/>
    <mergeCell ref="AY10:BC10"/>
    <mergeCell ref="BD10:BG10"/>
    <mergeCell ref="BH9:BL9"/>
    <mergeCell ref="BM9:BP9"/>
    <mergeCell ref="AY9:BC9"/>
    <mergeCell ref="BD9:BG9"/>
    <mergeCell ref="C7:K8"/>
    <mergeCell ref="AY7:BG7"/>
    <mergeCell ref="BH7:BL8"/>
    <mergeCell ref="BM7:BP8"/>
    <mergeCell ref="AP7:AS8"/>
    <mergeCell ref="AY8:BC8"/>
    <mergeCell ref="BD8:BG8"/>
    <mergeCell ref="AT7:AX8"/>
    <mergeCell ref="L7:P8"/>
    <mergeCell ref="AT10:AX10"/>
    <mergeCell ref="Z14:AC14"/>
    <mergeCell ref="AH10:AK10"/>
    <mergeCell ref="AL10:AO10"/>
    <mergeCell ref="AP10:AS10"/>
    <mergeCell ref="AH12:AK12"/>
    <mergeCell ref="AL12:AO12"/>
    <mergeCell ref="Z12:AC12"/>
    <mergeCell ref="AY11:BC11"/>
    <mergeCell ref="BD11:BG11"/>
    <mergeCell ref="BH11:BL11"/>
    <mergeCell ref="AP12:AS12"/>
    <mergeCell ref="AT12:AX12"/>
    <mergeCell ref="A15:B15"/>
    <mergeCell ref="C15:K15"/>
    <mergeCell ref="L15:P15"/>
    <mergeCell ref="Q15:U15"/>
    <mergeCell ref="V15:Y15"/>
    <mergeCell ref="BM12:BP12"/>
    <mergeCell ref="BH14:BL14"/>
    <mergeCell ref="AL14:AO14"/>
    <mergeCell ref="AP14:AS14"/>
    <mergeCell ref="AT14:AX14"/>
    <mergeCell ref="BD12:BG12"/>
    <mergeCell ref="BH12:BL12"/>
    <mergeCell ref="BD13:BG13"/>
    <mergeCell ref="BH13:BL13"/>
    <mergeCell ref="BD14:BG14"/>
    <mergeCell ref="L16:P16"/>
    <mergeCell ref="Q16:U16"/>
    <mergeCell ref="C14:K14"/>
    <mergeCell ref="L14:P14"/>
    <mergeCell ref="Q14:U14"/>
    <mergeCell ref="AY12:BC12"/>
    <mergeCell ref="V14:Y14"/>
    <mergeCell ref="AH13:AK13"/>
    <mergeCell ref="AD14:AG14"/>
    <mergeCell ref="AY14:BC14"/>
    <mergeCell ref="V16:Y16"/>
    <mergeCell ref="AD15:AG15"/>
    <mergeCell ref="A14:B14"/>
    <mergeCell ref="AL13:AO13"/>
    <mergeCell ref="AH16:AK16"/>
    <mergeCell ref="AL16:AO16"/>
    <mergeCell ref="AH15:AK15"/>
    <mergeCell ref="AL15:AO15"/>
    <mergeCell ref="A16:B16"/>
    <mergeCell ref="C16:K16"/>
    <mergeCell ref="BM15:BP15"/>
    <mergeCell ref="BH16:BL16"/>
    <mergeCell ref="BM16:BP16"/>
    <mergeCell ref="BH15:BL15"/>
    <mergeCell ref="AY15:BC15"/>
    <mergeCell ref="BD15:BG15"/>
    <mergeCell ref="AY16:BC16"/>
    <mergeCell ref="BD16:BG16"/>
    <mergeCell ref="AT15:AX15"/>
    <mergeCell ref="Z16:AC16"/>
    <mergeCell ref="AD16:AG16"/>
    <mergeCell ref="AP16:AS16"/>
    <mergeCell ref="AT16:AX16"/>
    <mergeCell ref="AY13:BC13"/>
    <mergeCell ref="AP13:AS13"/>
    <mergeCell ref="AT13:AX13"/>
    <mergeCell ref="Z15:AC15"/>
    <mergeCell ref="Q12:U12"/>
    <mergeCell ref="AL11:AO11"/>
    <mergeCell ref="Z11:AC11"/>
    <mergeCell ref="AD11:AG11"/>
    <mergeCell ref="AH11:AK11"/>
    <mergeCell ref="V11:Y11"/>
    <mergeCell ref="AD12:AG12"/>
    <mergeCell ref="V12:Y12"/>
    <mergeCell ref="Q11:U11"/>
    <mergeCell ref="A12:B12"/>
    <mergeCell ref="C12:K12"/>
    <mergeCell ref="L12:P12"/>
    <mergeCell ref="A11:B11"/>
    <mergeCell ref="C11:K11"/>
    <mergeCell ref="L11:P11"/>
    <mergeCell ref="AP11:AS11"/>
    <mergeCell ref="AT11:AX11"/>
    <mergeCell ref="V17:Y17"/>
    <mergeCell ref="AH17:AK17"/>
    <mergeCell ref="AL17:AO17"/>
    <mergeCell ref="A17:B17"/>
    <mergeCell ref="C17:K17"/>
    <mergeCell ref="L17:P17"/>
    <mergeCell ref="Q17:U17"/>
    <mergeCell ref="Z17:AC17"/>
    <mergeCell ref="C10:K10"/>
    <mergeCell ref="L10:P10"/>
    <mergeCell ref="Q10:U10"/>
    <mergeCell ref="V10:Y10"/>
    <mergeCell ref="Z10:AC10"/>
    <mergeCell ref="AD10:AG10"/>
    <mergeCell ref="Q7:U8"/>
    <mergeCell ref="V7:Y8"/>
    <mergeCell ref="Z7:AC8"/>
    <mergeCell ref="AD7:AG8"/>
    <mergeCell ref="AP9:AS9"/>
    <mergeCell ref="AT9:AX9"/>
    <mergeCell ref="Z9:AC9"/>
    <mergeCell ref="AD9:AG9"/>
    <mergeCell ref="AH9:AK9"/>
    <mergeCell ref="AL9:AO9"/>
    <mergeCell ref="V13:Y13"/>
    <mergeCell ref="Z13:AC13"/>
    <mergeCell ref="AD13:AG13"/>
    <mergeCell ref="BD17:BG17"/>
    <mergeCell ref="BH17:BL17"/>
    <mergeCell ref="AY17:BC17"/>
    <mergeCell ref="AP17:AS17"/>
    <mergeCell ref="AT17:AX17"/>
    <mergeCell ref="AD17:AG17"/>
    <mergeCell ref="AP15:AS15"/>
    <mergeCell ref="A1:BP1"/>
    <mergeCell ref="A2:BP2"/>
    <mergeCell ref="A3:BP3"/>
    <mergeCell ref="A4:BP4"/>
    <mergeCell ref="A5:F5"/>
    <mergeCell ref="A20:BP20"/>
    <mergeCell ref="A13:B13"/>
    <mergeCell ref="C13:K13"/>
    <mergeCell ref="L13:P13"/>
    <mergeCell ref="Q13:U13"/>
    <mergeCell ref="H5:BP5"/>
    <mergeCell ref="A6:BP6"/>
    <mergeCell ref="A9:B9"/>
    <mergeCell ref="C9:K9"/>
    <mergeCell ref="L9:P9"/>
    <mergeCell ref="Q9:U9"/>
    <mergeCell ref="V9:Y9"/>
    <mergeCell ref="AH7:AK8"/>
    <mergeCell ref="AL7:AO8"/>
    <mergeCell ref="A7:B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книги учета доходов и расходов предпринимателя, применяющего общую систему налогообложения</dc:title>
  <dc:subject/>
  <dc:creator>Olga Nalitkina</dc:creator>
  <cp:keywords/>
  <dc:description>Подготовлено на базе материалов БСС «Система Главбух»</dc:description>
  <cp:lastModifiedBy>Леонид Забелин</cp:lastModifiedBy>
  <cp:lastPrinted>2016-01-03T19:13:39Z</cp:lastPrinted>
  <dcterms:created xsi:type="dcterms:W3CDTF">2003-06-12T09:11:17Z</dcterms:created>
  <dcterms:modified xsi:type="dcterms:W3CDTF">2016-01-07T11:49:45Z</dcterms:modified>
  <cp:category/>
  <cp:version/>
  <cp:contentType/>
  <cp:contentStatus/>
</cp:coreProperties>
</file>